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efcik\Documents\S-podnik_plus\Žádost\"/>
    </mc:Choice>
  </mc:AlternateContent>
  <bookViews>
    <workbookView xWindow="0" yWindow="0" windowWidth="28800" windowHeight="12300"/>
  </bookViews>
  <sheets>
    <sheet name="projekt" sheetId="1" r:id="rId1"/>
    <sheet name="_vst" sheetId="2" r:id="rId2"/>
  </sheets>
  <definedNames>
    <definedName name="kategorie">_vst!$B$2:$B$12</definedName>
    <definedName name="měna">_vst!$D$2:$D$35</definedName>
    <definedName name="_xlnm.Print_Area" localSheetId="0">projekt!$A$1:$AN$194</definedName>
    <definedName name="vyrobky">_vst!#REF!</definedName>
    <definedName name="zadatel">_vst!$B$16:$B$17</definedName>
    <definedName name="zamereni">_vst!$E$2:$E$6</definedName>
  </definedNames>
  <calcPr calcId="162913"/>
</workbook>
</file>

<file path=xl/calcChain.xml><?xml version="1.0" encoding="utf-8"?>
<calcChain xmlns="http://schemas.openxmlformats.org/spreadsheetml/2006/main">
  <c r="E14" i="2" l="1"/>
  <c r="E13" i="2"/>
  <c r="E12" i="2"/>
  <c r="E11" i="2" l="1"/>
  <c r="I116" i="1" s="1"/>
  <c r="AT85" i="1" l="1"/>
  <c r="AU85" i="1" s="1"/>
  <c r="AT86" i="1"/>
  <c r="AT87" i="1"/>
  <c r="AT88" i="1"/>
  <c r="AT89" i="1"/>
  <c r="AT90" i="1"/>
  <c r="AT91" i="1"/>
  <c r="AU91" i="1" s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84" i="1"/>
  <c r="AU84" i="1" s="1"/>
  <c r="AU86" i="1"/>
  <c r="AU87" i="1"/>
  <c r="AU88" i="1"/>
  <c r="AU89" i="1"/>
  <c r="AU90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S86" i="1" l="1"/>
  <c r="AS87" i="1"/>
  <c r="AS88" i="1"/>
  <c r="AS89" i="1"/>
  <c r="AS90" i="1"/>
  <c r="AS92" i="1"/>
  <c r="AS93" i="1"/>
  <c r="AS94" i="1"/>
  <c r="AS95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B84" i="1" l="1"/>
  <c r="AR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N141" i="1"/>
  <c r="I79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S141" i="1"/>
  <c r="AS91" i="1" l="1"/>
  <c r="AS84" i="1"/>
  <c r="AV111" i="1"/>
  <c r="AV87" i="1"/>
  <c r="AV103" i="1"/>
  <c r="AV108" i="1"/>
  <c r="AV109" i="1"/>
  <c r="AV106" i="1"/>
  <c r="AV98" i="1"/>
  <c r="AV90" i="1"/>
  <c r="AV93" i="1"/>
  <c r="AV112" i="1"/>
  <c r="AV104" i="1"/>
  <c r="AV96" i="1"/>
  <c r="AV88" i="1"/>
  <c r="AV101" i="1"/>
  <c r="AV85" i="1"/>
  <c r="AV107" i="1"/>
  <c r="AW85" i="1"/>
  <c r="AV100" i="1"/>
  <c r="AV92" i="1"/>
  <c r="AV105" i="1"/>
  <c r="AV97" i="1"/>
  <c r="AV89" i="1"/>
  <c r="AV110" i="1"/>
  <c r="AV102" i="1"/>
  <c r="AV94" i="1"/>
  <c r="AV86" i="1"/>
  <c r="AV99" i="1"/>
  <c r="AV91" i="1"/>
  <c r="AF113" i="1" l="1"/>
  <c r="AV95" i="1"/>
  <c r="Y130" i="1"/>
  <c r="P127" i="1"/>
  <c r="AS85" i="1"/>
  <c r="AS96" i="1"/>
  <c r="AV84" i="1" l="1"/>
  <c r="AS113" i="1"/>
  <c r="Q26" i="1"/>
  <c r="AJ84" i="1" l="1"/>
  <c r="AW84" i="1"/>
  <c r="AN33" i="1"/>
  <c r="AB31" i="1" l="1"/>
  <c r="AJ92" i="1" l="1"/>
  <c r="AW92" i="1"/>
  <c r="AJ99" i="1"/>
  <c r="AW99" i="1"/>
  <c r="AJ90" i="1"/>
  <c r="AW90" i="1"/>
  <c r="AJ107" i="1"/>
  <c r="AW107" i="1"/>
  <c r="AJ106" i="1"/>
  <c r="AW106" i="1"/>
  <c r="AJ105" i="1"/>
  <c r="AW105" i="1"/>
  <c r="AJ97" i="1"/>
  <c r="AW97" i="1"/>
  <c r="AJ89" i="1"/>
  <c r="AW89" i="1"/>
  <c r="AJ88" i="1"/>
  <c r="AW88" i="1"/>
  <c r="AJ112" i="1"/>
  <c r="AW112" i="1"/>
  <c r="AJ96" i="1"/>
  <c r="AW96" i="1"/>
  <c r="AJ111" i="1"/>
  <c r="AW111" i="1"/>
  <c r="AJ103" i="1"/>
  <c r="AW103" i="1"/>
  <c r="AJ95" i="1"/>
  <c r="AW95" i="1"/>
  <c r="AJ87" i="1"/>
  <c r="AW87" i="1"/>
  <c r="AJ91" i="1"/>
  <c r="AW91" i="1"/>
  <c r="AJ86" i="1"/>
  <c r="AW86" i="1"/>
  <c r="AJ108" i="1"/>
  <c r="AW108" i="1"/>
  <c r="AJ100" i="1"/>
  <c r="AW100" i="1"/>
  <c r="AJ98" i="1"/>
  <c r="AW98" i="1"/>
  <c r="AJ104" i="1"/>
  <c r="AW104" i="1"/>
  <c r="AJ110" i="1"/>
  <c r="AW110" i="1"/>
  <c r="AJ102" i="1"/>
  <c r="AW102" i="1"/>
  <c r="AJ94" i="1"/>
  <c r="AW94" i="1"/>
  <c r="AJ109" i="1"/>
  <c r="AW109" i="1"/>
  <c r="AJ101" i="1"/>
  <c r="AW101" i="1"/>
  <c r="AJ93" i="1"/>
  <c r="AW93" i="1"/>
  <c r="AJ85" i="1"/>
  <c r="A165" i="1"/>
  <c r="A160" i="1"/>
  <c r="A155" i="1"/>
  <c r="AJ113" i="1" l="1"/>
  <c r="AT121" i="1"/>
  <c r="AT120" i="1"/>
  <c r="C7" i="2" l="1"/>
  <c r="Y127" i="1" l="1"/>
  <c r="AX85" i="1" l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U127" i="1"/>
  <c r="AY84" i="1"/>
  <c r="AT114" i="1" l="1"/>
  <c r="AT116" i="1" s="1"/>
  <c r="P131" i="1"/>
  <c r="AN111" i="1"/>
  <c r="L114" i="1" l="1"/>
  <c r="AT113" i="1"/>
  <c r="AN113" i="1" s="1"/>
  <c r="P121" i="1"/>
  <c r="P124" i="1" l="1"/>
  <c r="U124" i="1" s="1"/>
  <c r="Y129" i="1" l="1"/>
  <c r="Y128" i="1" s="1"/>
  <c r="Y126" i="1"/>
  <c r="Y125" i="1"/>
  <c r="Y121" i="1"/>
  <c r="P135" i="1"/>
  <c r="P134" i="1"/>
  <c r="P133" i="1"/>
  <c r="P130" i="1"/>
  <c r="U130" i="1" s="1"/>
  <c r="P129" i="1"/>
  <c r="P126" i="1"/>
  <c r="P125" i="1"/>
  <c r="U125" i="1" s="1"/>
  <c r="U121" i="1"/>
  <c r="AN95" i="1"/>
  <c r="AN97" i="1"/>
  <c r="AN99" i="1"/>
  <c r="AN100" i="1"/>
  <c r="AN101" i="1"/>
  <c r="AN102" i="1"/>
  <c r="AN103" i="1"/>
  <c r="AN105" i="1"/>
  <c r="AN106" i="1"/>
  <c r="AN107" i="1"/>
  <c r="AN108" i="1"/>
  <c r="AN112" i="1"/>
  <c r="AN94" i="1"/>
  <c r="AN96" i="1"/>
  <c r="AN98" i="1"/>
  <c r="AN104" i="1"/>
  <c r="AN109" i="1"/>
  <c r="AN110" i="1"/>
  <c r="AN91" i="1"/>
  <c r="AN85" i="1"/>
  <c r="AN86" i="1"/>
  <c r="AN87" i="1"/>
  <c r="AN88" i="1"/>
  <c r="AN89" i="1"/>
  <c r="AN90" i="1"/>
  <c r="AN92" i="1"/>
  <c r="AN93" i="1"/>
  <c r="AN84" i="1"/>
  <c r="AC127" i="1" l="1"/>
  <c r="Y123" i="1"/>
  <c r="P123" i="1"/>
  <c r="AC133" i="1"/>
  <c r="AC135" i="1"/>
  <c r="AC134" i="1"/>
  <c r="AC131" i="1"/>
  <c r="P132" i="1"/>
  <c r="P128" i="1"/>
  <c r="AC130" i="1"/>
  <c r="AC126" i="1"/>
  <c r="AJ114" i="1"/>
  <c r="AC124" i="1"/>
  <c r="AC121" i="1"/>
  <c r="AC125" i="1"/>
  <c r="AC129" i="1"/>
  <c r="AV120" i="1" l="1"/>
  <c r="AR26" i="1"/>
  <c r="V26" i="1" s="1"/>
  <c r="AR79" i="1"/>
  <c r="N79" i="1" s="1"/>
  <c r="AC123" i="1"/>
  <c r="AC132" i="1"/>
  <c r="AC128" i="1"/>
  <c r="Y122" i="1"/>
  <c r="Y136" i="1" s="1"/>
  <c r="AV123" i="1" s="1"/>
  <c r="W145" i="1" s="1"/>
  <c r="AF139" i="1" l="1"/>
  <c r="AC122" i="1"/>
  <c r="AC136" i="1" s="1"/>
  <c r="U129" i="1"/>
  <c r="U128" i="1" s="1"/>
  <c r="U126" i="1"/>
  <c r="U123" i="1" l="1"/>
  <c r="AB138" i="1"/>
  <c r="A150" i="1"/>
  <c r="A170" i="1" s="1"/>
  <c r="P122" i="1" l="1"/>
  <c r="P136" i="1" s="1"/>
  <c r="J170" i="1" l="1"/>
  <c r="N170" i="1" s="1"/>
  <c r="AR169" i="1"/>
  <c r="U122" i="1"/>
  <c r="U136" i="1" l="1"/>
  <c r="AR123" i="1" s="1"/>
  <c r="AV121" i="1" l="1"/>
  <c r="O143" i="1" s="1"/>
  <c r="AV122" i="1"/>
  <c r="O145" i="1" s="1"/>
  <c r="O141" i="1"/>
  <c r="AR124" i="1" l="1"/>
  <c r="U141" i="1" s="1"/>
  <c r="AZ84" i="1" l="1"/>
  <c r="AJ118" i="1" s="1"/>
</calcChain>
</file>

<file path=xl/sharedStrings.xml><?xml version="1.0" encoding="utf-8"?>
<sst xmlns="http://schemas.openxmlformats.org/spreadsheetml/2006/main" count="262" uniqueCount="243">
  <si>
    <t>Obchodní firma/ název/ jméno žadatele</t>
  </si>
  <si>
    <t>Projekt</t>
  </si>
  <si>
    <t>Dlouhodobý finanční majetek</t>
  </si>
  <si>
    <t>Oběžná aktiva celkem</t>
  </si>
  <si>
    <t>pohledávky</t>
  </si>
  <si>
    <t>Ostatní výdaje projektu</t>
  </si>
  <si>
    <t>Výdaje celkem</t>
  </si>
  <si>
    <t>z toho:</t>
  </si>
  <si>
    <t>zásoby</t>
  </si>
  <si>
    <t>Vlastní zdroje žadatele</t>
  </si>
  <si>
    <t>Jiné úvěry</t>
  </si>
  <si>
    <t>Úvěrující společnost</t>
  </si>
  <si>
    <t>Datum poskytnutí</t>
  </si>
  <si>
    <t>Datum splatnosti</t>
  </si>
  <si>
    <t>Výše úvěru (Kč)</t>
  </si>
  <si>
    <t>Dotace a jiné podpory</t>
  </si>
  <si>
    <t>Název programu podpory</t>
  </si>
  <si>
    <t>Forma podpory</t>
  </si>
  <si>
    <t>Ostatní zdroje</t>
  </si>
  <si>
    <t>Výše (Kč)</t>
  </si>
  <si>
    <t>Hlavní dodavatelé</t>
  </si>
  <si>
    <t>Název dodavatele</t>
  </si>
  <si>
    <t>Název odběratele</t>
  </si>
  <si>
    <t>1. rok</t>
  </si>
  <si>
    <t>2. rok</t>
  </si>
  <si>
    <t>3. rok</t>
  </si>
  <si>
    <t>Výše podpory (Kč)</t>
  </si>
  <si>
    <t>Objem (Kč)</t>
  </si>
  <si>
    <t>b)</t>
  </si>
  <si>
    <t>c)</t>
  </si>
  <si>
    <t>d)</t>
  </si>
  <si>
    <t>Technicko-technologická charakteristika projektu (popis výrobního či jiného procesu, výkonové parametry)</t>
  </si>
  <si>
    <t>g)</t>
  </si>
  <si>
    <t>h)</t>
  </si>
  <si>
    <t>i)</t>
  </si>
  <si>
    <t>j)</t>
  </si>
  <si>
    <t>k)</t>
  </si>
  <si>
    <t>l)</t>
  </si>
  <si>
    <t>m)</t>
  </si>
  <si>
    <t>n)</t>
  </si>
  <si>
    <t>Hlavní předpoklady úspěšnosti projektu - silné stránky, rizika projektu (návaznost na jiné podnikatelské aktivity s nadstandardní úrovní vztahů, zapojení rodinných příslušníků atd.)</t>
  </si>
  <si>
    <t>Zvýhodněný úvěr</t>
  </si>
  <si>
    <t>a)</t>
  </si>
  <si>
    <t>IČO</t>
  </si>
  <si>
    <t>Dlouhodobý hmotný majetek (resp. hmotný majetek)</t>
  </si>
  <si>
    <t>Celkem</t>
  </si>
  <si>
    <t xml:space="preserve">z toho: </t>
  </si>
  <si>
    <t>Způsobilé výdaje projektu</t>
  </si>
  <si>
    <t>-</t>
  </si>
  <si>
    <t>3. Dodavatelsko-odběratelské vztahy (tři největší podle údajů za poslední uzavřený rok)</t>
  </si>
  <si>
    <t>Hlavní odběratelé</t>
  </si>
  <si>
    <t>stroje a zařízení celkem</t>
  </si>
  <si>
    <t>nové stroje a zařízení</t>
  </si>
  <si>
    <t>Výdaj</t>
  </si>
  <si>
    <t>Kategorie</t>
  </si>
  <si>
    <t>Nové stroje a zařízení</t>
  </si>
  <si>
    <t>Zásoby</t>
  </si>
  <si>
    <t>Pohledávky</t>
  </si>
  <si>
    <t>nelze ZVÚ?</t>
  </si>
  <si>
    <t>Hlášky</t>
  </si>
  <si>
    <t>použit ZÚV?</t>
  </si>
  <si>
    <t>výdaje nejsou kryty zdroji</t>
  </si>
  <si>
    <t>Jinými zdroji</t>
  </si>
  <si>
    <t>2. Předpokládané výdaje na realizaci projektu a jejich financování</t>
  </si>
  <si>
    <t>Jiné zdroje</t>
  </si>
  <si>
    <t>nemovité věci celkem</t>
  </si>
  <si>
    <t>Zařazení</t>
  </si>
  <si>
    <t>Zdroj</t>
  </si>
  <si>
    <t>Dlouhodobý nehmotný majetek</t>
  </si>
  <si>
    <t>Dlouhodobý nehmotný majetek (licence, know-how, software)</t>
  </si>
  <si>
    <t xml:space="preserve">Vstupy projektu (zajištěnost energie, vody, materiálu, zboží, hlavní dodavatelé - způsob zajištění) </t>
  </si>
  <si>
    <t>o)</t>
  </si>
  <si>
    <t>Strategie dalšího rozvoje žadatele</t>
  </si>
  <si>
    <t>ZÚV v povoleném rozmezí?</t>
  </si>
  <si>
    <t>ZÚV min.</t>
  </si>
  <si>
    <t>ZÚV max.</t>
  </si>
  <si>
    <t>výdaj nelze hradit ze Zvýhodněného úvěru</t>
  </si>
  <si>
    <t>součet výdajů za jednotlivé zdroje přesahuje celkovou výši výdajů projektu</t>
  </si>
  <si>
    <t>zdroje financování jsou nižší než celkové výdaje projektu</t>
  </si>
  <si>
    <t>V</t>
  </si>
  <si>
    <t>dne</t>
  </si>
  <si>
    <t>vyberte ANO/NE</t>
  </si>
  <si>
    <t>Jméno a příjmení osoby oprávněné zastupovat žadatele</t>
  </si>
  <si>
    <t>Razítko, pokud je součástí podpisu žadatele</t>
  </si>
  <si>
    <t>Kurz</t>
  </si>
  <si>
    <t>Pořizovací cena
(vč. DPH) v Kč</t>
  </si>
  <si>
    <t>Cizí
měna</t>
  </si>
  <si>
    <t>Cizí měna rozpor</t>
  </si>
  <si>
    <t>Cizí měna?</t>
  </si>
  <si>
    <t>Jakákoliv chyba</t>
  </si>
  <si>
    <t>Bude financován (údaje v Kč)</t>
  </si>
  <si>
    <t>1. Popis projektu</t>
  </si>
  <si>
    <r>
      <t xml:space="preserve">- v případě </t>
    </r>
    <r>
      <rPr>
        <b/>
        <i/>
        <sz val="9"/>
        <rFont val="Arial"/>
        <family val="2"/>
        <charset val="238"/>
      </rPr>
      <t>fyzické osoby</t>
    </r>
    <r>
      <rPr>
        <i/>
        <sz val="9"/>
        <rFont val="Arial"/>
        <family val="2"/>
        <charset val="238"/>
      </rPr>
      <t xml:space="preserve"> délka praxe v oboru, druh a délka předchozí praxe žadatele nebo odpovědného pracovníka(ů) využitelné pro projekt, zastupitelnost ve vedení;</t>
    </r>
  </si>
  <si>
    <t>Komentář ke všem zdrojům financování projektu (co tvoří vlastní zdroje, co tvoří cizí zdroje a jejich splatnost, existence podřízených závazků)</t>
  </si>
  <si>
    <t>Délka období čerpání</t>
  </si>
  <si>
    <t>(zbývá k zařazení:</t>
  </si>
  <si>
    <t>Odklad 1. splátky</t>
  </si>
  <si>
    <t>Délka splácení</t>
  </si>
  <si>
    <t>Výdaje celkem
(vč. DPH)</t>
  </si>
  <si>
    <r>
      <t>Předpoklad vynaložení výdajů</t>
    </r>
    <r>
      <rPr>
        <b/>
        <sz val="9"/>
        <rFont val="Arial"/>
        <family val="2"/>
        <charset val="238"/>
      </rPr>
      <t xml:space="preserve"> hrazených ze zvýhodněného úvěru</t>
    </r>
    <r>
      <rPr>
        <sz val="9"/>
        <rFont val="Arial"/>
        <family val="2"/>
        <charset val="238"/>
      </rPr>
      <t xml:space="preserve"> v jednotlivých letech realizace projektu</t>
    </r>
  </si>
  <si>
    <t>EUR</t>
  </si>
  <si>
    <t>Měny</t>
  </si>
  <si>
    <t>USD</t>
  </si>
  <si>
    <t>GBP</t>
  </si>
  <si>
    <t>AUD</t>
  </si>
  <si>
    <t>BRL</t>
  </si>
  <si>
    <t>BGN</t>
  </si>
  <si>
    <t>CNY</t>
  </si>
  <si>
    <t>DKK</t>
  </si>
  <si>
    <t>PHP</t>
  </si>
  <si>
    <t>HKD</t>
  </si>
  <si>
    <t>HRK</t>
  </si>
  <si>
    <t>INR</t>
  </si>
  <si>
    <t>IDR</t>
  </si>
  <si>
    <t>ISK</t>
  </si>
  <si>
    <t>ILS</t>
  </si>
  <si>
    <t>JPY</t>
  </si>
  <si>
    <t>ZAR</t>
  </si>
  <si>
    <t>KRW</t>
  </si>
  <si>
    <t>CAD</t>
  </si>
  <si>
    <t>HUF</t>
  </si>
  <si>
    <t>MYR</t>
  </si>
  <si>
    <t>MXN</t>
  </si>
  <si>
    <t>XDR</t>
  </si>
  <si>
    <t>NOK</t>
  </si>
  <si>
    <t>NZD</t>
  </si>
  <si>
    <t>PLN</t>
  </si>
  <si>
    <t>RON</t>
  </si>
  <si>
    <t>RUB</t>
  </si>
  <si>
    <t>SGD</t>
  </si>
  <si>
    <t>SEK</t>
  </si>
  <si>
    <t>CHF</t>
  </si>
  <si>
    <t>THB</t>
  </si>
  <si>
    <t>TRY</t>
  </si>
  <si>
    <t>specifikujte, jak souvisí pořízení/rekonstrukce nemovitosti s výdaji na stroje/zařízení</t>
  </si>
  <si>
    <t>specifikujte technologii, produkt či službu, která bude zavedena</t>
  </si>
  <si>
    <t>vzhledem k podílu výdajů na rekonstrukci nemovitosti je podmínkou podpory zavedení nové technologie, produktu či služby</t>
  </si>
  <si>
    <t>mezi způsobilými výdaji v bodě 2a jsou i výdaje na pořízení či rekonstrukci nemovitosti</t>
  </si>
  <si>
    <t>Obchodní firma / název / jméno avalisty</t>
  </si>
  <si>
    <t>IČ/RČ</t>
  </si>
  <si>
    <t>Sídlo společnosti / místo trvalého pobytu</t>
  </si>
  <si>
    <t>Majetkoprávní vztahy související s projektem (vlastnictví či pronájem pozemků, budov, strojů a jiného vybavení)</t>
  </si>
  <si>
    <t>součet přesahuje výši výdajů financovaných zvýhodněným úvěrem</t>
  </si>
  <si>
    <t>Pořizovací cena
(vč. DPH) v měně pořízení</t>
  </si>
  <si>
    <t>vyberte z nabídky</t>
  </si>
  <si>
    <t>vyberte zaměření projektu</t>
  </si>
  <si>
    <t>p)</t>
  </si>
  <si>
    <t>4. Prohlášení žadatele</t>
  </si>
  <si>
    <t>q)</t>
  </si>
  <si>
    <t>prosím specifikujte</t>
  </si>
  <si>
    <t>Informace, jaký majetek bude pronajímán a k jakému účelu (např. pronájem výrobního zařízení v rámci kooperace s jiným podnikem)</t>
  </si>
  <si>
    <t>výše financování přesahuje pořizovací cenu</t>
  </si>
  <si>
    <t>Ostatní výdaje (nezpůsobilé)</t>
  </si>
  <si>
    <t>Podnik s krátkou historií</t>
  </si>
  <si>
    <t>Podnik s historií</t>
  </si>
  <si>
    <t xml:space="preserve"> - max.</t>
  </si>
  <si>
    <t>Žadatel</t>
  </si>
  <si>
    <r>
      <t>Podpis osoby oprávněné zastupovat žadatele</t>
    </r>
    <r>
      <rPr>
        <vertAlign val="superscript"/>
        <sz val="9"/>
        <rFont val="Arial"/>
        <family val="2"/>
        <charset val="238"/>
      </rPr>
      <t>1)</t>
    </r>
  </si>
  <si>
    <t>r)</t>
  </si>
  <si>
    <t>Kolik účetních (zdaňovacích) období žadatel za dobu své existence uzavřel, a která období to byla (kalendářní roky nebo specifikace hospodářských roků)</t>
  </si>
  <si>
    <t>s)</t>
  </si>
  <si>
    <t>- vedení společnosti, její stabilita a zkušenosti; odborným garant činnosti, odpovědnost za obchodní vztahy, finance a ekonomiku</t>
  </si>
  <si>
    <t xml:space="preserve">Profesní a osobní údaje o vlastnících, členech statutárního orgánu a vedoucích pracovnících žadatele
</t>
  </si>
  <si>
    <t>Dodavatelské zajištění realizace projektu (stavby, strojů, termíny dodávek, předpokládané platební podmínky, smluvní zajištěnívčetně smluv o smlouvách budoucích, závazné objednávky apod.)</t>
  </si>
  <si>
    <r>
      <t xml:space="preserve">- v případě </t>
    </r>
    <r>
      <rPr>
        <b/>
        <i/>
        <sz val="9"/>
        <rFont val="Arial"/>
        <family val="2"/>
        <charset val="238"/>
      </rPr>
      <t xml:space="preserve">obchodní společnosti </t>
    </r>
    <r>
      <rPr>
        <i/>
        <sz val="9"/>
        <rFont val="Arial"/>
        <family val="2"/>
        <charset val="238"/>
      </rPr>
      <t>uvést tytéž údaje u maximálně 4 společníků firmy, členů statutárního orgánu nebo vedoucích pracovníků, vztah mezi vlastníky a vedením,</t>
    </r>
  </si>
  <si>
    <t>je vyplněna cizí měna bez kurzu či naopak kurz bez identifikace cizí měny</t>
  </si>
  <si>
    <t>musí být naplněna alespoň jedna z priorit inovativní projekt a/nebo inovativní či rychle se rozvíjející podnik</t>
  </si>
  <si>
    <t>naplnění priorit programu INFIN není vyplněno nebo je vyplněno jen částečně</t>
  </si>
  <si>
    <t>Historie a současnost žadatele, popis činnostia jeho další aktivity, vlastnictví certifikátu ISO či jiné normy, u začínajících podnikatelů důvody zahájení podnikatelské činnosti</t>
  </si>
  <si>
    <t>Zaměření projektu</t>
  </si>
  <si>
    <t>založení nové provozovny</t>
  </si>
  <si>
    <t>rozšíření kapacity výroby/služeb</t>
  </si>
  <si>
    <t>rozšíření výrobního sortimentu</t>
  </si>
  <si>
    <t>zásadní změna celkového výrobního postupu</t>
  </si>
  <si>
    <t>zvýšení technolog. úrovně/konkurenceschopnosti</t>
  </si>
  <si>
    <t>Nezvoleno zaměření projektu</t>
  </si>
  <si>
    <t>Úhrada v cizí měně?</t>
  </si>
  <si>
    <t>Není vyplněno datum kurzu?</t>
  </si>
  <si>
    <t>Nezastavěný pozemek</t>
  </si>
  <si>
    <t>Koupě budovy (včetně pozemku)</t>
  </si>
  <si>
    <t>Výstavba budovy</t>
  </si>
  <si>
    <t>Použité/repasované stroje a zař.</t>
  </si>
  <si>
    <t>pořízení nezastavěných pozemků</t>
  </si>
  <si>
    <t>koupě budov (včetně pozemků)</t>
  </si>
  <si>
    <t>nástavby, přístavby, rekonstrukce</t>
  </si>
  <si>
    <t>výstavba budov</t>
  </si>
  <si>
    <t>použité a repasované stroje a zařízení</t>
  </si>
  <si>
    <t>ZÚV&gt;cena?</t>
  </si>
  <si>
    <t>Místo (místa) realizace projektu</t>
  </si>
  <si>
    <t>Popis záměru (projektu)</t>
  </si>
  <si>
    <t>Analýza konkurence a postavení žadatele na trhu, konkurenční výhoda žadatele, marketingové aktivity, perspektiva dalšího růstu trhu</t>
  </si>
  <si>
    <t>Zabezpečení prodeje, hlavní odběratelé a jejich charakteristika a plánovaný objem odběru zboží/služeb (výhodou je doložení např. zápisy z jednání, předběžnými nabídkami, letters of intent), informace k inkasu peněžních prostředků a formě plateb od odběratelů</t>
  </si>
  <si>
    <t>Rozbor tržeb po náběhu projektu do horizontu 36 měsíců</t>
  </si>
  <si>
    <t>Rozbor provozních nákladů od náběhu projektu do horizontu 36 měsíců, kalkulace hlavních nákladových položek</t>
  </si>
  <si>
    <t>e)</t>
  </si>
  <si>
    <t>f)</t>
  </si>
  <si>
    <r>
      <t>a) Výčet výdajů na realizaci projektu</t>
    </r>
    <r>
      <rPr>
        <sz val="9"/>
        <rFont val="Arial"/>
        <family val="2"/>
        <charset val="238"/>
      </rPr>
      <t xml:space="preserve"> (do tabulky uveďte plánované výdaje v rámci projektu v Kč)</t>
    </r>
  </si>
  <si>
    <r>
      <t>b) Souhrnné údaje o výdajích na realizaci projektu</t>
    </r>
    <r>
      <rPr>
        <sz val="9"/>
        <rFont val="Arial"/>
        <family val="2"/>
        <charset val="238"/>
      </rPr>
      <t xml:space="preserve"> (údaje v Kč, vypočtené automaticky dle informací v bodě 2a)</t>
    </r>
  </si>
  <si>
    <t>c) Zdroje financování projektu (v Kč)</t>
  </si>
  <si>
    <t>Z čeho vychází rozbor nákladů a výnosů a tvorba zdrojů (například zkušenosti společníků či managementu z předchozích podnikání, marketingová studie žadatele nebo poradenského subjektu, výsledky obdobných provozů)</t>
  </si>
  <si>
    <t>Pokud některý z bodů není charakterizován, uveďte v příslušném poli text „neuvádí se“. V případě potřeby (např. složitější projekt) zpracujte popis projektu jako samostatný dokument a výše uvedené body použijte jako osnovu.</t>
  </si>
  <si>
    <r>
      <t>uveďte datum, k němuž byl použitý kurz ČNB stanoven (viz nápověda ke sloupci "</t>
    </r>
    <r>
      <rPr>
        <i/>
        <sz val="10"/>
        <rFont val="Arial"/>
        <family val="2"/>
        <charset val="238"/>
      </rPr>
      <t>Kurz" v tabulce 2a)</t>
    </r>
  </si>
  <si>
    <t>Nástavba, přístavba, rekonstr.</t>
  </si>
  <si>
    <t>Z toho DPH</t>
  </si>
  <si>
    <t>DPH&gt;PC?</t>
  </si>
  <si>
    <t>DPH v Kč</t>
  </si>
  <si>
    <t>Podíl Zvýhodněného úvěru na způsobilých výdajích:</t>
  </si>
  <si>
    <t>Je žadatel plátcem DPH?</t>
  </si>
  <si>
    <t>Neuvedeno plátce/neplátce</t>
  </si>
  <si>
    <t>uveďte, zda je žadatel plátcem DPH</t>
  </si>
  <si>
    <t>! opravte či doplňte údaje v bodě 2 !</t>
  </si>
  <si>
    <t>výše DPH přesahuje pořizovací cenu</t>
  </si>
  <si>
    <t>Bez DPH v Kč</t>
  </si>
  <si>
    <t>Podíl Zvýhodněného úvěru na způsobilých výdajích bez DPH:</t>
  </si>
  <si>
    <t>skutečný podíl</t>
  </si>
  <si>
    <t>Podíl jiných zdrojů financování na způsobilých výdajích celkem:</t>
  </si>
  <si>
    <t>způsobilé výdaje hrazené jinými zdroji</t>
  </si>
  <si>
    <t>podíl jiných zdrojů na způsobilých výdajích</t>
  </si>
  <si>
    <t>Překročeno financování ZÚV?</t>
  </si>
  <si>
    <t>Personální zajištění projektu, odborná garance, případná nově vzniklá pracovní místa zaměstnanců, zejména osob znevýhodněných na trhu práce (název pozice, stručné náplně práce, velikost úvazku)</t>
  </si>
  <si>
    <t>na zvýhodněném úvěru:</t>
  </si>
  <si>
    <r>
      <t xml:space="preserve">Dlouhodobý </t>
    </r>
    <r>
      <rPr>
        <b/>
        <sz val="9"/>
        <color rgb="FF5F5F5F"/>
        <rFont val="Arial"/>
        <family val="2"/>
        <charset val="238"/>
      </rPr>
      <t>nehmotný</t>
    </r>
    <r>
      <rPr>
        <sz val="9"/>
        <color rgb="FF5F5F5F"/>
        <rFont val="Arial"/>
        <family val="2"/>
        <charset val="238"/>
      </rPr>
      <t xml:space="preserve"> majetek - podíl na způsobilých výdajích:</t>
    </r>
  </si>
  <si>
    <t>DNIM na způsobilých výdajích</t>
  </si>
  <si>
    <t>DNIM na ZÚV</t>
  </si>
  <si>
    <t>Zahrnuje projekt činnost v oblasti pronájmu či operativního leasingu strojů/zařízení financovaných úvěrem NRB?</t>
  </si>
  <si>
    <t>Zvýhodněným úvěrem NRB</t>
  </si>
  <si>
    <t>Parametry úvěru NRB</t>
  </si>
  <si>
    <t>Max. podíl NRB</t>
  </si>
  <si>
    <t>Zvýhodněný úvěr NRB</t>
  </si>
  <si>
    <t>Ostatní požadované parametry zvýhodněného úvěru NRB (v měsících)</t>
  </si>
  <si>
    <t>4. Směneční ručitelé (avalisté) zvýhodněného úvěru - vyplňte po dohodě s pracovníkem NRB</t>
  </si>
  <si>
    <t>1) Podpis musí být proveden před pracovníkem NRB nebo úředně ověřen.</t>
  </si>
  <si>
    <t>Kurz ČNB</t>
  </si>
  <si>
    <t>https://www.cnb.cz/cs/financni-trhy/devizovy-trh/kurzy-devizoveho-trhu/kurzy-devizoveho-trhu/index.html?date=</t>
  </si>
  <si>
    <t>odkaz se vygeneruje po zadání data podání žádosti o úvěr</t>
  </si>
  <si>
    <t>Ne</t>
  </si>
  <si>
    <t>Datum podání žádosti o úvěr NRB</t>
  </si>
  <si>
    <t>vyplňte prosím datum podání žádosti, které Vám sdělí pracovník NRB</t>
  </si>
  <si>
    <t>Odkaz na kurzy cizích měn:</t>
  </si>
  <si>
    <t>V případě projektu, který předpokládá pronájem movitých věcí pořízených s účastí prostředků zvýhodněného úvěru NRB jiným podnikatelům k jejich podnikatelské činnosti, žadatel prohlašuje, že tento majetek bude pronajímán výhradně malým nebo středním podnikům, kteří jej budou po celou dobu pronájmu převážně používat k ekonomické činnosti podporované v programu S-podnik.</t>
  </si>
  <si>
    <t>překročen podíl financování úvěrem NRB, je třeba upravit zdroje financování v bodě 2a</t>
  </si>
  <si>
    <t>(platná od 1. 4. 2024)</t>
  </si>
  <si>
    <t>Příloha PSP žádosti o zvýhodněný úvěr v programu S-podnik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</si>
</sst>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#,##0\ _K_č"/>
    <numFmt numFmtId="166" formatCode="#,##0\ &quot;Kč&quot;\)"/>
  </numFmts>
  <fonts count="28" x14ac:knownFonts="1">
    <font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00FF"/>
      <name val="Arial"/>
      <family val="2"/>
      <charset val="238"/>
    </font>
    <font>
      <b/>
      <i/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0" tint="-0.499984740745262"/>
      <name val="Arial"/>
      <family val="2"/>
      <charset val="238"/>
    </font>
    <font>
      <sz val="9"/>
      <color rgb="FF5F5F5F"/>
      <name val="Arial"/>
      <family val="2"/>
      <charset val="238"/>
    </font>
    <font>
      <b/>
      <sz val="9"/>
      <color rgb="FF5F5F5F"/>
      <name val="Arial"/>
      <family val="2"/>
      <charset val="238"/>
    </font>
    <font>
      <b/>
      <u/>
      <sz val="9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9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 applyBorder="1" applyAlignment="1" applyProtection="1">
      <alignment vertical="center"/>
    </xf>
    <xf numFmtId="0" fontId="1" fillId="0" borderId="0" xfId="0" applyFont="1" applyProtection="1"/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left" vertical="center" indent="1"/>
    </xf>
    <xf numFmtId="0" fontId="1" fillId="0" borderId="0" xfId="0" applyFont="1" applyBorder="1" applyProtection="1"/>
    <xf numFmtId="0" fontId="1" fillId="0" borderId="0" xfId="0" applyFont="1" applyAlignment="1" applyProtection="1"/>
    <xf numFmtId="0" fontId="5" fillId="0" borderId="0" xfId="0" applyFont="1" applyBorder="1" applyAlignment="1" applyProtection="1"/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right" vertical="center" wrapText="1" indent="1"/>
    </xf>
    <xf numFmtId="165" fontId="1" fillId="0" borderId="0" xfId="0" applyNumberFormat="1" applyFont="1" applyBorder="1" applyAlignment="1" applyProtection="1">
      <alignment wrapText="1"/>
    </xf>
    <xf numFmtId="0" fontId="2" fillId="0" borderId="0" xfId="0" applyFont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/>
    <xf numFmtId="164" fontId="1" fillId="0" borderId="0" xfId="1" applyFont="1" applyBorder="1" applyAlignment="1" applyProtection="1">
      <alignment horizontal="right"/>
    </xf>
    <xf numFmtId="0" fontId="2" fillId="0" borderId="0" xfId="0" applyFont="1" applyProtection="1"/>
    <xf numFmtId="0" fontId="1" fillId="0" borderId="0" xfId="0" applyFont="1" applyAlignment="1" applyProtection="1">
      <alignment horizontal="right"/>
    </xf>
    <xf numFmtId="0" fontId="1" fillId="0" borderId="0" xfId="0" applyFont="1" applyBorder="1" applyAlignment="1" applyProtection="1">
      <alignment wrapText="1"/>
    </xf>
    <xf numFmtId="4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Border="1" applyAlignment="1" applyProtection="1">
      <alignment wrapText="1"/>
    </xf>
    <xf numFmtId="0" fontId="9" fillId="0" borderId="0" xfId="0" applyFont="1" applyProtection="1"/>
    <xf numFmtId="0" fontId="1" fillId="0" borderId="4" xfId="0" applyFont="1" applyBorder="1" applyAlignment="1" applyProtection="1">
      <alignment horizontal="center"/>
    </xf>
    <xf numFmtId="0" fontId="1" fillId="0" borderId="0" xfId="0" applyFont="1" applyFill="1" applyProtection="1"/>
    <xf numFmtId="0" fontId="1" fillId="0" borderId="0" xfId="0" applyFont="1" applyFill="1" applyAlignment="1" applyProtection="1">
      <alignment horizontal="left" indent="1"/>
    </xf>
    <xf numFmtId="0" fontId="1" fillId="0" borderId="4" xfId="0" applyFont="1" applyBorder="1" applyProtection="1"/>
    <xf numFmtId="165" fontId="1" fillId="0" borderId="0" xfId="0" applyNumberFormat="1" applyFont="1" applyBorder="1" applyAlignment="1" applyProtection="1">
      <alignment vertical="center"/>
    </xf>
    <xf numFmtId="165" fontId="1" fillId="0" borderId="0" xfId="0" applyNumberFormat="1" applyFont="1" applyBorder="1" applyAlignment="1" applyProtection="1">
      <alignment vertical="center" wrapText="1"/>
    </xf>
    <xf numFmtId="165" fontId="9" fillId="0" borderId="0" xfId="0" applyNumberFormat="1" applyFont="1" applyBorder="1" applyAlignment="1" applyProtection="1">
      <alignment vertical="center"/>
    </xf>
    <xf numFmtId="165" fontId="1" fillId="0" borderId="0" xfId="0" applyNumberFormat="1" applyFont="1" applyBorder="1" applyAlignment="1" applyProtection="1">
      <alignment horizontal="right" wrapText="1"/>
    </xf>
    <xf numFmtId="165" fontId="1" fillId="0" borderId="0" xfId="0" applyNumberFormat="1" applyFont="1" applyBorder="1" applyAlignment="1" applyProtection="1"/>
    <xf numFmtId="165" fontId="10" fillId="0" borderId="0" xfId="0" applyNumberFormat="1" applyFont="1" applyBorder="1" applyAlignment="1" applyProtection="1">
      <alignment horizontal="left" vertical="center" indent="1"/>
    </xf>
    <xf numFmtId="0" fontId="1" fillId="0" borderId="0" xfId="0" applyFont="1" applyFill="1" applyBorder="1" applyAlignment="1" applyProtection="1">
      <alignment wrapText="1"/>
    </xf>
    <xf numFmtId="165" fontId="1" fillId="0" borderId="0" xfId="0" applyNumberFormat="1" applyFont="1" applyProtection="1"/>
    <xf numFmtId="0" fontId="1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Border="1" applyProtection="1"/>
    <xf numFmtId="0" fontId="2" fillId="0" borderId="0" xfId="0" applyFont="1" applyFill="1" applyBorder="1" applyAlignment="1" applyProtection="1">
      <alignment vertical="center" wrapText="1"/>
    </xf>
    <xf numFmtId="4" fontId="2" fillId="0" borderId="0" xfId="0" applyNumberFormat="1" applyFont="1" applyFill="1" applyBorder="1" applyAlignment="1" applyProtection="1">
      <alignment vertical="center" wrapText="1"/>
    </xf>
    <xf numFmtId="4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165" fontId="1" fillId="0" borderId="0" xfId="0" applyNumberFormat="1" applyFont="1" applyFill="1" applyBorder="1" applyAlignment="1" applyProtection="1">
      <alignment vertical="center" wrapText="1"/>
    </xf>
    <xf numFmtId="14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/>
    </xf>
    <xf numFmtId="3" fontId="1" fillId="0" borderId="4" xfId="0" applyNumberFormat="1" applyFont="1" applyBorder="1" applyProtection="1"/>
    <xf numFmtId="0" fontId="1" fillId="0" borderId="4" xfId="0" applyFont="1" applyBorder="1" applyAlignment="1" applyProtection="1">
      <alignment horizontal="left"/>
    </xf>
    <xf numFmtId="0" fontId="10" fillId="0" borderId="0" xfId="0" applyFont="1" applyProtection="1"/>
    <xf numFmtId="0" fontId="10" fillId="0" borderId="0" xfId="0" applyFont="1" applyAlignment="1" applyProtection="1">
      <alignment horizontal="left" indent="1"/>
    </xf>
    <xf numFmtId="0" fontId="1" fillId="0" borderId="0" xfId="0" applyFont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3" fillId="3" borderId="0" xfId="0" applyFont="1" applyFill="1" applyAlignment="1" applyProtection="1">
      <alignment horizontal="right" vertical="top" wrapText="1"/>
    </xf>
    <xf numFmtId="0" fontId="1" fillId="3" borderId="0" xfId="0" applyFont="1" applyFill="1" applyProtection="1"/>
    <xf numFmtId="0" fontId="1" fillId="3" borderId="0" xfId="0" applyFont="1" applyFill="1" applyAlignment="1" applyProtection="1">
      <alignment horizontal="right" vertical="top" wrapText="1"/>
    </xf>
    <xf numFmtId="0" fontId="1" fillId="3" borderId="0" xfId="0" applyFont="1" applyFill="1" applyAlignment="1" applyProtection="1">
      <alignment horizontal="left" vertical="center" wrapText="1"/>
    </xf>
    <xf numFmtId="0" fontId="13" fillId="2" borderId="14" xfId="0" applyFont="1" applyFill="1" applyBorder="1" applyAlignment="1" applyProtection="1">
      <alignment horizontal="left" vertical="top" wrapText="1"/>
    </xf>
    <xf numFmtId="0" fontId="13" fillId="2" borderId="24" xfId="0" applyFont="1" applyFill="1" applyBorder="1" applyAlignment="1" applyProtection="1">
      <alignment horizontal="left" vertical="top" wrapText="1"/>
    </xf>
    <xf numFmtId="0" fontId="4" fillId="0" borderId="0" xfId="0" applyFont="1" applyAlignment="1" applyProtection="1">
      <alignment vertical="top" wrapText="1"/>
    </xf>
    <xf numFmtId="0" fontId="1" fillId="0" borderId="0" xfId="0" applyFont="1" applyAlignment="1" applyProtection="1">
      <alignment vertical="top" wrapText="1"/>
    </xf>
    <xf numFmtId="165" fontId="1" fillId="0" borderId="14" xfId="0" applyNumberFormat="1" applyFont="1" applyBorder="1" applyAlignment="1" applyProtection="1">
      <alignment horizontal="left" indent="1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 indent="2"/>
    </xf>
    <xf numFmtId="166" fontId="1" fillId="0" borderId="0" xfId="0" applyNumberFormat="1" applyFont="1" applyBorder="1" applyAlignment="1" applyProtection="1"/>
    <xf numFmtId="166" fontId="10" fillId="0" borderId="0" xfId="0" applyNumberFormat="1" applyFont="1" applyBorder="1" applyAlignment="1" applyProtection="1"/>
    <xf numFmtId="0" fontId="1" fillId="0" borderId="0" xfId="0" applyFont="1" applyAlignment="1" applyProtection="1">
      <alignment horizontal="right" vertical="center" inden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right" vertical="center"/>
    </xf>
    <xf numFmtId="0" fontId="6" fillId="2" borderId="5" xfId="0" applyFont="1" applyFill="1" applyBorder="1" applyAlignment="1" applyProtection="1">
      <alignment vertical="center"/>
    </xf>
    <xf numFmtId="0" fontId="6" fillId="2" borderId="2" xfId="0" applyFont="1" applyFill="1" applyBorder="1" applyAlignment="1" applyProtection="1">
      <alignment vertical="center"/>
    </xf>
    <xf numFmtId="0" fontId="5" fillId="2" borderId="3" xfId="0" applyFont="1" applyFill="1" applyBorder="1" applyAlignment="1" applyProtection="1">
      <alignment vertical="center"/>
    </xf>
    <xf numFmtId="0" fontId="1" fillId="2" borderId="5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 indent="1"/>
    </xf>
    <xf numFmtId="0" fontId="6" fillId="2" borderId="2" xfId="0" applyFont="1" applyFill="1" applyBorder="1" applyAlignment="1" applyProtection="1"/>
    <xf numFmtId="0" fontId="6" fillId="2" borderId="2" xfId="0" applyFont="1" applyFill="1" applyBorder="1" applyAlignment="1" applyProtection="1">
      <alignment wrapText="1"/>
    </xf>
    <xf numFmtId="0" fontId="1" fillId="2" borderId="2" xfId="0" applyFont="1" applyFill="1" applyBorder="1" applyAlignment="1" applyProtection="1">
      <alignment vertical="center" wrapText="1"/>
    </xf>
    <xf numFmtId="0" fontId="6" fillId="2" borderId="3" xfId="0" applyFont="1" applyFill="1" applyBorder="1" applyAlignment="1" applyProtection="1">
      <alignment vertical="center" wrapText="1"/>
    </xf>
    <xf numFmtId="165" fontId="1" fillId="0" borderId="0" xfId="0" applyNumberFormat="1" applyFont="1" applyBorder="1" applyAlignment="1" applyProtection="1">
      <alignment horizontal="right" vertical="center" inden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0" xfId="0" applyFont="1" applyFill="1" applyBorder="1" applyProtection="1"/>
    <xf numFmtId="0" fontId="1" fillId="3" borderId="0" xfId="0" applyFont="1" applyFill="1" applyBorder="1" applyAlignment="1" applyProtection="1">
      <alignment horizontal="left" vertical="center"/>
    </xf>
    <xf numFmtId="0" fontId="11" fillId="3" borderId="0" xfId="0" applyFont="1" applyFill="1" applyBorder="1" applyAlignment="1" applyProtection="1">
      <alignment horizontal="left" vertical="center" indent="1"/>
    </xf>
    <xf numFmtId="0" fontId="9" fillId="0" borderId="0" xfId="0" applyFont="1" applyAlignment="1" applyProtection="1">
      <alignment horizontal="right"/>
    </xf>
    <xf numFmtId="0" fontId="11" fillId="0" borderId="0" xfId="0" applyFont="1" applyAlignment="1" applyProtection="1">
      <alignment horizontal="left" vertical="center" indent="1"/>
    </xf>
    <xf numFmtId="0" fontId="1" fillId="3" borderId="0" xfId="0" applyFont="1" applyFill="1" applyAlignment="1" applyProtection="1">
      <alignment horizontal="right" vertical="center" wrapText="1"/>
    </xf>
    <xf numFmtId="0" fontId="13" fillId="2" borderId="19" xfId="0" applyFont="1" applyFill="1" applyBorder="1" applyAlignment="1" applyProtection="1">
      <alignment vertical="center" wrapText="1"/>
    </xf>
    <xf numFmtId="0" fontId="13" fillId="2" borderId="18" xfId="0" applyFont="1" applyFill="1" applyBorder="1" applyAlignment="1" applyProtection="1">
      <alignment vertical="center"/>
    </xf>
    <xf numFmtId="0" fontId="11" fillId="2" borderId="20" xfId="0" applyFont="1" applyFill="1" applyBorder="1" applyAlignment="1" applyProtection="1">
      <alignment horizontal="right" indent="1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Protection="1"/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3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right" vertical="center" inden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/>
    </xf>
    <xf numFmtId="0" fontId="1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/>
    </xf>
    <xf numFmtId="0" fontId="6" fillId="2" borderId="2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left" vertical="top" wrapText="1"/>
    </xf>
    <xf numFmtId="0" fontId="10" fillId="0" borderId="0" xfId="0" applyFont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 wrapText="1"/>
    </xf>
    <xf numFmtId="165" fontId="1" fillId="0" borderId="0" xfId="0" applyNumberFormat="1" applyFont="1" applyBorder="1" applyAlignment="1" applyProtection="1">
      <alignment horizontal="right" vertical="center" wrapText="1"/>
    </xf>
    <xf numFmtId="0" fontId="10" fillId="0" borderId="0" xfId="0" applyFont="1" applyBorder="1" applyAlignment="1" applyProtection="1">
      <alignment horizontal="left" vertical="center"/>
    </xf>
    <xf numFmtId="49" fontId="1" fillId="3" borderId="0" xfId="0" applyNumberFormat="1" applyFont="1" applyFill="1" applyBorder="1" applyAlignment="1" applyProtection="1">
      <alignment horizontal="left" vertical="top" wrapText="1"/>
    </xf>
    <xf numFmtId="49" fontId="2" fillId="3" borderId="0" xfId="0" applyNumberFormat="1" applyFont="1" applyFill="1" applyBorder="1" applyAlignment="1" applyProtection="1">
      <alignment horizontal="left" vertical="top"/>
    </xf>
    <xf numFmtId="49" fontId="1" fillId="3" borderId="0" xfId="0" applyNumberFormat="1" applyFont="1" applyFill="1" applyBorder="1" applyAlignment="1" applyProtection="1">
      <alignment horizontal="left" vertical="top"/>
    </xf>
    <xf numFmtId="49" fontId="2" fillId="3" borderId="0" xfId="0" applyNumberFormat="1" applyFont="1" applyFill="1" applyBorder="1" applyAlignment="1" applyProtection="1">
      <alignment horizontal="right" vertical="top" inden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left" vertical="top"/>
    </xf>
    <xf numFmtId="0" fontId="18" fillId="0" borderId="0" xfId="0" applyFont="1"/>
    <xf numFmtId="0" fontId="19" fillId="0" borderId="0" xfId="0" applyFont="1" applyAlignment="1" applyProtection="1">
      <alignment horizontal="left" vertical="top"/>
    </xf>
    <xf numFmtId="0" fontId="19" fillId="0" borderId="0" xfId="0" applyFont="1" applyProtection="1"/>
    <xf numFmtId="0" fontId="19" fillId="0" borderId="0" xfId="0" quotePrefix="1" applyFont="1" applyAlignment="1" applyProtection="1">
      <alignment horizontal="left" vertical="top"/>
    </xf>
    <xf numFmtId="0" fontId="19" fillId="0" borderId="0" xfId="0" quotePrefix="1" applyFont="1" applyProtection="1"/>
    <xf numFmtId="0" fontId="21" fillId="0" borderId="0" xfId="0" applyFont="1"/>
    <xf numFmtId="0" fontId="19" fillId="0" borderId="0" xfId="0" applyFont="1" applyAlignment="1" applyProtection="1">
      <alignment horizontal="left" vertical="top" wrapText="1"/>
    </xf>
    <xf numFmtId="3" fontId="1" fillId="0" borderId="4" xfId="0" applyNumberFormat="1" applyFont="1" applyBorder="1" applyAlignment="1" applyProtection="1">
      <alignment horizontal="right"/>
    </xf>
    <xf numFmtId="0" fontId="22" fillId="0" borderId="0" xfId="0" applyFont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wrapText="1" indent="1"/>
    </xf>
    <xf numFmtId="165" fontId="1" fillId="0" borderId="0" xfId="0" applyNumberFormat="1" applyFont="1" applyFill="1" applyBorder="1" applyAlignment="1" applyProtection="1">
      <alignment wrapText="1"/>
    </xf>
    <xf numFmtId="165" fontId="1" fillId="0" borderId="0" xfId="0" applyNumberFormat="1" applyFont="1" applyFill="1" applyBorder="1" applyAlignment="1" applyProtection="1">
      <alignment horizontal="right" vertical="center" indent="1"/>
    </xf>
    <xf numFmtId="1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Font="1" applyFill="1" applyBorder="1" applyAlignment="1" applyProtection="1">
      <alignment horizontal="right" vertical="center"/>
    </xf>
    <xf numFmtId="9" fontId="2" fillId="0" borderId="0" xfId="0" applyNumberFormat="1" applyFont="1" applyFill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indent="1"/>
    </xf>
    <xf numFmtId="165" fontId="10" fillId="0" borderId="0" xfId="0" applyNumberFormat="1" applyFont="1" applyFill="1" applyBorder="1" applyAlignment="1" applyProtection="1">
      <alignment horizontal="left" vertical="center" indent="1"/>
    </xf>
    <xf numFmtId="165" fontId="1" fillId="0" borderId="0" xfId="0" applyNumberFormat="1" applyFont="1" applyFill="1" applyBorder="1" applyAlignment="1" applyProtection="1"/>
    <xf numFmtId="0" fontId="1" fillId="0" borderId="4" xfId="0" applyFont="1" applyBorder="1" applyAlignment="1" applyProtection="1">
      <alignment horizontal="right"/>
    </xf>
    <xf numFmtId="10" fontId="1" fillId="0" borderId="4" xfId="0" applyNumberFormat="1" applyFont="1" applyBorder="1" applyProtection="1"/>
    <xf numFmtId="0" fontId="1" fillId="0" borderId="1" xfId="0" applyFont="1" applyBorder="1" applyProtection="1"/>
    <xf numFmtId="0" fontId="1" fillId="0" borderId="3" xfId="0" applyFont="1" applyBorder="1" applyProtection="1"/>
    <xf numFmtId="0" fontId="23" fillId="0" borderId="0" xfId="0" applyFont="1" applyAlignment="1" applyProtection="1">
      <alignment vertical="center"/>
    </xf>
    <xf numFmtId="0" fontId="23" fillId="0" borderId="0" xfId="0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left" vertical="center" wrapText="1" indent="1"/>
    </xf>
    <xf numFmtId="165" fontId="23" fillId="0" borderId="0" xfId="0" applyNumberFormat="1" applyFont="1" applyBorder="1" applyAlignment="1" applyProtection="1">
      <alignment wrapText="1"/>
    </xf>
    <xf numFmtId="165" fontId="23" fillId="0" borderId="0" xfId="0" applyNumberFormat="1" applyFont="1" applyBorder="1" applyAlignment="1" applyProtection="1">
      <alignment horizontal="right" vertical="center" indent="1"/>
    </xf>
    <xf numFmtId="0" fontId="23" fillId="0" borderId="0" xfId="0" quotePrefix="1" applyFont="1" applyBorder="1" applyAlignment="1" applyProtection="1">
      <alignment horizontal="left" vertical="center" indent="1"/>
    </xf>
    <xf numFmtId="0" fontId="24" fillId="0" borderId="0" xfId="0" applyFont="1" applyBorder="1" applyAlignment="1" applyProtection="1">
      <alignment horizontal="left" vertical="center" indent="1"/>
    </xf>
    <xf numFmtId="9" fontId="24" fillId="0" borderId="0" xfId="0" applyNumberFormat="1" applyFont="1" applyAlignment="1" applyProtection="1">
      <alignment horizontal="left"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Protection="1"/>
    <xf numFmtId="0" fontId="23" fillId="0" borderId="0" xfId="0" quotePrefix="1" applyFont="1" applyBorder="1" applyAlignment="1" applyProtection="1">
      <alignment horizontal="right" vertical="center" indent="1"/>
    </xf>
    <xf numFmtId="0" fontId="24" fillId="0" borderId="0" xfId="0" quotePrefix="1" applyFont="1" applyBorder="1" applyAlignment="1" applyProtection="1">
      <alignment horizontal="left" vertical="center" indent="1"/>
    </xf>
    <xf numFmtId="0" fontId="23" fillId="0" borderId="0" xfId="0" applyFont="1" applyBorder="1" applyAlignment="1" applyProtection="1">
      <alignment horizontal="left" vertical="center" indent="1"/>
    </xf>
    <xf numFmtId="0" fontId="24" fillId="0" borderId="0" xfId="0" applyFont="1" applyFill="1" applyBorder="1" applyAlignment="1" applyProtection="1">
      <alignment horizontal="left" vertical="center" wrapText="1" indent="1"/>
    </xf>
    <xf numFmtId="165" fontId="23" fillId="0" borderId="0" xfId="0" applyNumberFormat="1" applyFont="1" applyFill="1" applyBorder="1" applyAlignment="1" applyProtection="1">
      <alignment wrapText="1"/>
    </xf>
    <xf numFmtId="165" fontId="23" fillId="0" borderId="0" xfId="0" applyNumberFormat="1" applyFont="1" applyFill="1" applyBorder="1" applyAlignment="1" applyProtection="1">
      <alignment horizontal="right" vertical="center" indent="1"/>
    </xf>
    <xf numFmtId="10" fontId="24" fillId="0" borderId="0" xfId="0" applyNumberFormat="1" applyFont="1" applyFill="1" applyBorder="1" applyAlignment="1" applyProtection="1">
      <alignment horizontal="center" vertical="center" wrapText="1"/>
    </xf>
    <xf numFmtId="0" fontId="24" fillId="0" borderId="0" xfId="0" quotePrefix="1" applyFont="1" applyFill="1" applyBorder="1" applyAlignment="1" applyProtection="1">
      <alignment horizontal="right" vertical="center"/>
    </xf>
    <xf numFmtId="9" fontId="24" fillId="0" borderId="0" xfId="0" applyNumberFormat="1" applyFont="1" applyFill="1" applyAlignment="1" applyProtection="1">
      <alignment horizontal="left" vertical="center"/>
    </xf>
    <xf numFmtId="0" fontId="23" fillId="0" borderId="0" xfId="0" applyFont="1" applyFill="1" applyBorder="1" applyAlignment="1" applyProtection="1">
      <alignment horizontal="left" vertical="center"/>
    </xf>
    <xf numFmtId="0" fontId="23" fillId="0" borderId="0" xfId="0" applyFont="1" applyFill="1" applyProtection="1"/>
    <xf numFmtId="0" fontId="23" fillId="0" borderId="0" xfId="0" applyFont="1" applyFill="1" applyBorder="1" applyAlignment="1" applyProtection="1">
      <alignment horizontal="left" vertical="center" indent="1"/>
    </xf>
    <xf numFmtId="0" fontId="25" fillId="0" borderId="0" xfId="0" applyFont="1" applyFill="1" applyAlignment="1" applyProtection="1">
      <alignment horizontal="right" vertical="center"/>
    </xf>
    <xf numFmtId="0" fontId="26" fillId="0" borderId="0" xfId="2"/>
    <xf numFmtId="0" fontId="10" fillId="0" borderId="0" xfId="0" applyFont="1" applyBorder="1" applyAlignment="1" applyProtection="1">
      <alignment horizontal="left" vertical="center" indent="1"/>
    </xf>
    <xf numFmtId="165" fontId="10" fillId="0" borderId="0" xfId="0" applyNumberFormat="1" applyFont="1" applyBorder="1" applyAlignment="1" applyProtection="1">
      <alignment horizontal="left" indent="1"/>
    </xf>
    <xf numFmtId="165" fontId="1" fillId="0" borderId="0" xfId="0" applyNumberFormat="1" applyFont="1" applyBorder="1" applyAlignment="1" applyProtection="1">
      <alignment horizontal="left" indent="1"/>
    </xf>
    <xf numFmtId="0" fontId="27" fillId="3" borderId="0" xfId="0" applyFont="1" applyFill="1" applyBorder="1" applyAlignment="1" applyProtection="1">
      <alignment horizontal="left"/>
    </xf>
    <xf numFmtId="165" fontId="2" fillId="2" borderId="1" xfId="0" applyNumberFormat="1" applyFont="1" applyFill="1" applyBorder="1" applyAlignment="1" applyProtection="1">
      <alignment horizontal="right" vertical="center" wrapText="1"/>
    </xf>
    <xf numFmtId="165" fontId="2" fillId="2" borderId="2" xfId="0" applyNumberFormat="1" applyFont="1" applyFill="1" applyBorder="1" applyAlignment="1" applyProtection="1">
      <alignment horizontal="right" vertical="center" wrapText="1"/>
    </xf>
    <xf numFmtId="165" fontId="2" fillId="2" borderId="3" xfId="0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165" fontId="1" fillId="0" borderId="1" xfId="0" applyNumberFormat="1" applyFont="1" applyBorder="1" applyAlignment="1" applyProtection="1">
      <alignment horizontal="right" vertical="center" wrapText="1"/>
      <protection locked="0"/>
    </xf>
    <xf numFmtId="165" fontId="1" fillId="0" borderId="2" xfId="0" applyNumberFormat="1" applyFont="1" applyBorder="1" applyAlignment="1" applyProtection="1">
      <alignment horizontal="right" vertical="center" wrapText="1"/>
      <protection locked="0"/>
    </xf>
    <xf numFmtId="165" fontId="1" fillId="0" borderId="3" xfId="0" applyNumberFormat="1" applyFont="1" applyBorder="1" applyAlignment="1" applyProtection="1">
      <alignment horizontal="right" vertical="center" wrapText="1"/>
      <protection locked="0"/>
    </xf>
    <xf numFmtId="165" fontId="1" fillId="2" borderId="1" xfId="0" applyNumberFormat="1" applyFont="1" applyFill="1" applyBorder="1" applyAlignment="1" applyProtection="1">
      <alignment horizontal="right" vertical="center" wrapText="1"/>
    </xf>
    <xf numFmtId="165" fontId="1" fillId="2" borderId="2" xfId="0" applyNumberFormat="1" applyFont="1" applyFill="1" applyBorder="1" applyAlignment="1" applyProtection="1">
      <alignment horizontal="right" vertical="center" wrapText="1"/>
    </xf>
    <xf numFmtId="165" fontId="1" fillId="2" borderId="3" xfId="0" applyNumberFormat="1" applyFont="1" applyFill="1" applyBorder="1" applyAlignment="1" applyProtection="1">
      <alignment horizontal="right" vertical="center" wrapText="1"/>
    </xf>
    <xf numFmtId="165" fontId="1" fillId="2" borderId="4" xfId="0" quotePrefix="1" applyNumberFormat="1" applyFont="1" applyFill="1" applyBorder="1" applyAlignment="1" applyProtection="1">
      <alignment horizontal="right" vertical="center" wrapText="1"/>
    </xf>
    <xf numFmtId="165" fontId="1" fillId="2" borderId="25" xfId="0" applyNumberFormat="1" applyFont="1" applyFill="1" applyBorder="1" applyAlignment="1" applyProtection="1">
      <alignment horizontal="right" vertical="center" wrapText="1"/>
    </xf>
    <xf numFmtId="165" fontId="1" fillId="2" borderId="26" xfId="0" applyNumberFormat="1" applyFont="1" applyFill="1" applyBorder="1" applyAlignment="1" applyProtection="1">
      <alignment horizontal="right" vertical="center" wrapText="1"/>
    </xf>
    <xf numFmtId="165" fontId="1" fillId="2" borderId="27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14" xfId="0" quotePrefix="1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alignment horizontal="right" vertical="center"/>
    </xf>
    <xf numFmtId="9" fontId="2" fillId="0" borderId="0" xfId="0" applyNumberFormat="1" applyFont="1" applyAlignment="1" applyProtection="1">
      <alignment horizontal="left" vertical="center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3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/>
    </xf>
    <xf numFmtId="0" fontId="13" fillId="2" borderId="18" xfId="0" applyFont="1" applyFill="1" applyBorder="1" applyAlignment="1" applyProtection="1">
      <alignment horizontal="left" vertical="center" wrapText="1"/>
    </xf>
    <xf numFmtId="0" fontId="13" fillId="2" borderId="19" xfId="0" applyFont="1" applyFill="1" applyBorder="1" applyAlignment="1" applyProtection="1">
      <alignment horizontal="left" vertical="center" wrapText="1"/>
    </xf>
    <xf numFmtId="0" fontId="13" fillId="2" borderId="20" xfId="0" applyFont="1" applyFill="1" applyBorder="1" applyAlignment="1" applyProtection="1">
      <alignment horizontal="left" vertical="center" wrapText="1"/>
    </xf>
    <xf numFmtId="49" fontId="1" fillId="3" borderId="21" xfId="0" applyNumberFormat="1" applyFont="1" applyFill="1" applyBorder="1" applyAlignment="1" applyProtection="1">
      <alignment horizontal="left" vertical="top" wrapText="1"/>
      <protection locked="0"/>
    </xf>
    <xf numFmtId="49" fontId="1" fillId="3" borderId="22" xfId="0" applyNumberFormat="1" applyFont="1" applyFill="1" applyBorder="1" applyAlignment="1" applyProtection="1">
      <alignment horizontal="left" vertical="top" wrapText="1"/>
      <protection locked="0"/>
    </xf>
    <xf numFmtId="49" fontId="1" fillId="3" borderId="23" xfId="0" applyNumberFormat="1" applyFont="1" applyFill="1" applyBorder="1" applyAlignment="1" applyProtection="1">
      <alignment horizontal="left" vertical="top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left" vertical="top" wrapText="1"/>
    </xf>
    <xf numFmtId="0" fontId="13" fillId="2" borderId="7" xfId="0" applyFont="1" applyFill="1" applyBorder="1" applyAlignment="1" applyProtection="1">
      <alignment horizontal="left" vertical="top" wrapText="1"/>
    </xf>
    <xf numFmtId="0" fontId="13" fillId="2" borderId="8" xfId="0" applyFont="1" applyFill="1" applyBorder="1" applyAlignment="1" applyProtection="1">
      <alignment horizontal="left" vertical="top" wrapText="1"/>
    </xf>
    <xf numFmtId="49" fontId="1" fillId="3" borderId="1" xfId="0" applyNumberFormat="1" applyFont="1" applyFill="1" applyBorder="1" applyAlignment="1" applyProtection="1">
      <alignment horizontal="left" vertical="center"/>
      <protection locked="0"/>
    </xf>
    <xf numFmtId="49" fontId="1" fillId="3" borderId="2" xfId="0" applyNumberFormat="1" applyFont="1" applyFill="1" applyBorder="1" applyAlignment="1" applyProtection="1">
      <alignment horizontal="left" vertical="center"/>
      <protection locked="0"/>
    </xf>
    <xf numFmtId="49" fontId="1" fillId="3" borderId="3" xfId="0" applyNumberFormat="1" applyFont="1" applyFill="1" applyBorder="1" applyAlignment="1" applyProtection="1">
      <alignment horizontal="left" vertical="center"/>
      <protection locked="0"/>
    </xf>
    <xf numFmtId="165" fontId="2" fillId="2" borderId="4" xfId="0" applyNumberFormat="1" applyFont="1" applyFill="1" applyBorder="1" applyAlignment="1" applyProtection="1">
      <alignment horizontal="right" vertical="center" wrapText="1"/>
    </xf>
    <xf numFmtId="14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NumberFormat="1" applyFont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4" fontId="2" fillId="2" borderId="2" xfId="0" applyNumberFormat="1" applyFont="1" applyFill="1" applyBorder="1" applyAlignment="1" applyProtection="1">
      <alignment horizontal="center" vertical="center" wrapText="1"/>
    </xf>
    <xf numFmtId="4" fontId="2" fillId="2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4" fontId="2" fillId="2" borderId="4" xfId="0" applyNumberFormat="1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14" fontId="1" fillId="0" borderId="3" xfId="0" applyNumberFormat="1" applyFont="1" applyBorder="1" applyAlignment="1" applyProtection="1">
      <alignment horizontal="center" vertical="center" wrapText="1"/>
      <protection locked="0"/>
    </xf>
    <xf numFmtId="165" fontId="2" fillId="2" borderId="1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65" fontId="1" fillId="2" borderId="6" xfId="0" applyNumberFormat="1" applyFont="1" applyFill="1" applyBorder="1" applyAlignment="1" applyProtection="1">
      <alignment horizontal="right" vertical="center" wrapText="1"/>
    </xf>
    <xf numFmtId="165" fontId="1" fillId="2" borderId="7" xfId="0" applyNumberFormat="1" applyFont="1" applyFill="1" applyBorder="1" applyAlignment="1" applyProtection="1">
      <alignment horizontal="right" vertical="center" wrapText="1"/>
    </xf>
    <xf numFmtId="165" fontId="1" fillId="2" borderId="8" xfId="0" applyNumberFormat="1" applyFont="1" applyFill="1" applyBorder="1" applyAlignment="1" applyProtection="1">
      <alignment horizontal="righ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vertical="center" wrapText="1"/>
    </xf>
    <xf numFmtId="165" fontId="1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6" xfId="0" applyFont="1" applyFill="1" applyBorder="1" applyAlignment="1" applyProtection="1">
      <alignment horizontal="left" vertical="center" wrapText="1"/>
    </xf>
    <xf numFmtId="0" fontId="2" fillId="2" borderId="7" xfId="0" applyFont="1" applyFill="1" applyBorder="1" applyAlignment="1" applyProtection="1">
      <alignment horizontal="left" vertical="center" wrapText="1"/>
    </xf>
    <xf numFmtId="0" fontId="7" fillId="2" borderId="7" xfId="0" applyFont="1" applyFill="1" applyBorder="1" applyAlignment="1" applyProtection="1">
      <alignment vertical="center" wrapText="1"/>
    </xf>
    <xf numFmtId="0" fontId="2" fillId="2" borderId="32" xfId="0" applyFont="1" applyFill="1" applyBorder="1" applyAlignment="1" applyProtection="1">
      <alignment horizontal="left" vertical="center" wrapText="1"/>
    </xf>
    <xf numFmtId="0" fontId="2" fillId="2" borderId="29" xfId="0" applyFont="1" applyFill="1" applyBorder="1" applyAlignment="1" applyProtection="1">
      <alignment horizontal="left" vertical="center" wrapText="1"/>
    </xf>
    <xf numFmtId="0" fontId="7" fillId="2" borderId="29" xfId="0" applyFont="1" applyFill="1" applyBorder="1" applyAlignment="1" applyProtection="1">
      <alignment vertical="center" wrapText="1"/>
    </xf>
    <xf numFmtId="0" fontId="7" fillId="2" borderId="33" xfId="0" applyFont="1" applyFill="1" applyBorder="1" applyAlignment="1" applyProtection="1">
      <alignment vertical="center" wrapText="1"/>
    </xf>
    <xf numFmtId="165" fontId="1" fillId="2" borderId="4" xfId="0" applyNumberFormat="1" applyFont="1" applyFill="1" applyBorder="1" applyAlignment="1" applyProtection="1">
      <alignment horizontal="right" vertical="center" wrapText="1"/>
    </xf>
    <xf numFmtId="165" fontId="1" fillId="2" borderId="13" xfId="0" quotePrefix="1" applyNumberFormat="1" applyFont="1" applyFill="1" applyBorder="1" applyAlignment="1" applyProtection="1">
      <alignment horizontal="right" vertical="center" wrapText="1"/>
    </xf>
    <xf numFmtId="10" fontId="24" fillId="2" borderId="34" xfId="0" applyNumberFormat="1" applyFont="1" applyFill="1" applyBorder="1" applyAlignment="1" applyProtection="1">
      <alignment horizontal="center" vertical="center" wrapText="1"/>
    </xf>
    <xf numFmtId="10" fontId="24" fillId="2" borderId="35" xfId="0" applyNumberFormat="1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left" vertical="center" wrapText="1"/>
    </xf>
    <xf numFmtId="0" fontId="1" fillId="2" borderId="7" xfId="0" applyFont="1" applyFill="1" applyBorder="1" applyAlignment="1" applyProtection="1">
      <alignment horizontal="left" vertical="center" wrapText="1"/>
    </xf>
    <xf numFmtId="0" fontId="1" fillId="2" borderId="8" xfId="0" applyFont="1" applyFill="1" applyBorder="1" applyAlignment="1" applyProtection="1">
      <alignment horizontal="left" vertical="center" wrapText="1"/>
    </xf>
    <xf numFmtId="0" fontId="1" fillId="2" borderId="9" xfId="0" applyFont="1" applyFill="1" applyBorder="1" applyAlignment="1" applyProtection="1">
      <alignment horizontal="left" vertical="center" wrapText="1"/>
    </xf>
    <xf numFmtId="0" fontId="1" fillId="2" borderId="5" xfId="0" applyFont="1" applyFill="1" applyBorder="1" applyAlignment="1" applyProtection="1">
      <alignment horizontal="left" vertical="center" wrapText="1"/>
    </xf>
    <xf numFmtId="0" fontId="1" fillId="2" borderId="10" xfId="0" applyFont="1" applyFill="1" applyBorder="1" applyAlignment="1" applyProtection="1">
      <alignment horizontal="left" vertical="center" wrapText="1"/>
    </xf>
    <xf numFmtId="165" fontId="1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2" borderId="9" xfId="0" applyNumberFormat="1" applyFont="1" applyFill="1" applyBorder="1" applyAlignment="1" applyProtection="1">
      <alignment horizontal="right" vertical="center" wrapText="1"/>
    </xf>
    <xf numFmtId="165" fontId="1" fillId="2" borderId="5" xfId="0" applyNumberFormat="1" applyFont="1" applyFill="1" applyBorder="1" applyAlignment="1" applyProtection="1">
      <alignment horizontal="right" vertical="center" wrapText="1"/>
    </xf>
    <xf numFmtId="165" fontId="1" fillId="2" borderId="10" xfId="0" applyNumberFormat="1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  <protection locked="0"/>
    </xf>
    <xf numFmtId="49" fontId="1" fillId="0" borderId="2" xfId="0" applyNumberFormat="1" applyFont="1" applyBorder="1" applyAlignment="1" applyProtection="1">
      <alignment horizontal="left" vertical="center" wrapText="1"/>
      <protection locked="0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vertical="center" wrapText="1"/>
    </xf>
    <xf numFmtId="0" fontId="14" fillId="2" borderId="2" xfId="0" applyFont="1" applyFill="1" applyBorder="1" applyProtection="1"/>
    <xf numFmtId="0" fontId="5" fillId="0" borderId="2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/>
    </xf>
    <xf numFmtId="0" fontId="5" fillId="2" borderId="2" xfId="0" applyFont="1" applyFill="1" applyBorder="1" applyProtection="1"/>
    <xf numFmtId="14" fontId="1" fillId="0" borderId="1" xfId="0" applyNumberFormat="1" applyFont="1" applyBorder="1" applyAlignment="1" applyProtection="1">
      <alignment horizontal="left"/>
      <protection locked="0"/>
    </xf>
    <xf numFmtId="14" fontId="1" fillId="0" borderId="2" xfId="0" applyNumberFormat="1" applyFont="1" applyBorder="1" applyAlignment="1" applyProtection="1">
      <alignment horizontal="left"/>
      <protection locked="0"/>
    </xf>
    <xf numFmtId="14" fontId="1" fillId="0" borderId="3" xfId="0" applyNumberFormat="1" applyFont="1" applyBorder="1" applyAlignment="1" applyProtection="1">
      <alignment horizontal="left"/>
      <protection locked="0"/>
    </xf>
    <xf numFmtId="165" fontId="1" fillId="2" borderId="15" xfId="0" applyNumberFormat="1" applyFont="1" applyFill="1" applyBorder="1" applyAlignment="1" applyProtection="1">
      <alignment horizontal="right" vertical="center" wrapText="1"/>
    </xf>
    <xf numFmtId="3" fontId="2" fillId="0" borderId="0" xfId="0" applyNumberFormat="1" applyFont="1" applyBorder="1" applyAlignment="1" applyProtection="1">
      <alignment horizontal="left" vertical="center"/>
    </xf>
    <xf numFmtId="0" fontId="8" fillId="0" borderId="0" xfId="0" applyFont="1" applyAlignment="1" applyProtection="1"/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2" fillId="2" borderId="4" xfId="0" applyNumberFormat="1" applyFont="1" applyFill="1" applyBorder="1" applyAlignment="1" applyProtection="1">
      <alignment wrapText="1"/>
    </xf>
    <xf numFmtId="0" fontId="8" fillId="2" borderId="4" xfId="0" applyNumberFormat="1" applyFont="1" applyFill="1" applyBorder="1" applyAlignment="1" applyProtection="1">
      <alignment wrapText="1"/>
    </xf>
    <xf numFmtId="0" fontId="1" fillId="0" borderId="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49" fontId="1" fillId="0" borderId="4" xfId="0" applyNumberFormat="1" applyFont="1" applyBorder="1" applyAlignment="1" applyProtection="1">
      <alignment horizontal="left" vertical="center" wrapText="1"/>
      <protection locked="0"/>
    </xf>
    <xf numFmtId="3" fontId="2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Fill="1" applyAlignment="1" applyProtection="1"/>
    <xf numFmtId="0" fontId="1" fillId="0" borderId="4" xfId="0" applyFont="1" applyFill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4" xfId="0" applyFont="1" applyFill="1" applyBorder="1" applyAlignment="1" applyProtection="1"/>
    <xf numFmtId="0" fontId="5" fillId="0" borderId="4" xfId="0" applyFont="1" applyBorder="1" applyAlignment="1" applyProtection="1"/>
    <xf numFmtId="14" fontId="1" fillId="0" borderId="17" xfId="0" applyNumberFormat="1" applyFont="1" applyBorder="1" applyAlignment="1" applyProtection="1">
      <alignment horizontal="left"/>
      <protection locked="0"/>
    </xf>
    <xf numFmtId="0" fontId="1" fillId="0" borderId="17" xfId="0" applyFont="1" applyBorder="1" applyAlignment="1" applyProtection="1">
      <alignment horizontal="left"/>
      <protection locked="0"/>
    </xf>
    <xf numFmtId="0" fontId="2" fillId="2" borderId="4" xfId="0" applyNumberFormat="1" applyFont="1" applyFill="1" applyBorder="1" applyAlignment="1" applyProtection="1">
      <alignment horizontal="left" vertical="center" wrapText="1"/>
    </xf>
    <xf numFmtId="0" fontId="8" fillId="2" borderId="4" xfId="0" applyNumberFormat="1" applyFont="1" applyFill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4" fontId="2" fillId="2" borderId="1" xfId="0" applyNumberFormat="1" applyFont="1" applyFill="1" applyBorder="1" applyAlignment="1" applyProtection="1">
      <alignment horizontal="left" vertical="center" wrapText="1"/>
    </xf>
    <xf numFmtId="4" fontId="2" fillId="2" borderId="2" xfId="0" applyNumberFormat="1" applyFont="1" applyFill="1" applyBorder="1" applyAlignment="1" applyProtection="1">
      <alignment horizontal="left" vertical="center" wrapText="1"/>
    </xf>
    <xf numFmtId="4" fontId="2" fillId="2" borderId="3" xfId="0" applyNumberFormat="1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5" fillId="2" borderId="2" xfId="0" applyFont="1" applyFill="1" applyBorder="1" applyAlignment="1" applyProtection="1">
      <alignment wrapText="1"/>
    </xf>
    <xf numFmtId="0" fontId="5" fillId="2" borderId="3" xfId="0" applyFont="1" applyFill="1" applyBorder="1" applyAlignment="1" applyProtection="1">
      <alignment wrapText="1"/>
    </xf>
    <xf numFmtId="0" fontId="1" fillId="2" borderId="4" xfId="0" applyFont="1" applyFill="1" applyBorder="1" applyAlignment="1" applyProtection="1">
      <alignment vertical="center" wrapText="1"/>
    </xf>
    <xf numFmtId="0" fontId="5" fillId="2" borderId="4" xfId="0" applyFont="1" applyFill="1" applyBorder="1" applyAlignment="1" applyProtection="1">
      <alignment wrapText="1"/>
    </xf>
    <xf numFmtId="0" fontId="4" fillId="0" borderId="0" xfId="0" applyFont="1" applyAlignment="1" applyProtection="1">
      <alignment horizontal="center" vertical="top" wrapText="1"/>
    </xf>
    <xf numFmtId="0" fontId="13" fillId="2" borderId="0" xfId="0" quotePrefix="1" applyFont="1" applyFill="1" applyBorder="1" applyAlignment="1" applyProtection="1">
      <alignment horizontal="left" vertical="center" wrapText="1"/>
    </xf>
    <xf numFmtId="0" fontId="13" fillId="2" borderId="16" xfId="0" quotePrefix="1" applyFont="1" applyFill="1" applyBorder="1" applyAlignment="1" applyProtection="1">
      <alignment horizontal="left" vertical="center" wrapText="1"/>
    </xf>
    <xf numFmtId="10" fontId="2" fillId="2" borderId="1" xfId="0" applyNumberFormat="1" applyFont="1" applyFill="1" applyBorder="1" applyAlignment="1" applyProtection="1">
      <alignment horizontal="center" vertical="center" wrapText="1"/>
    </xf>
    <xf numFmtId="10" fontId="2" fillId="2" borderId="3" xfId="0" applyNumberFormat="1" applyFont="1" applyFill="1" applyBorder="1" applyAlignment="1" applyProtection="1">
      <alignment horizontal="center" vertical="center" wrapText="1"/>
    </xf>
    <xf numFmtId="165" fontId="1" fillId="0" borderId="4" xfId="0" applyNumberFormat="1" applyFont="1" applyBorder="1" applyAlignment="1" applyProtection="1">
      <alignment horizontal="right" vertical="center" wrapText="1"/>
      <protection locked="0"/>
    </xf>
    <xf numFmtId="165" fontId="2" fillId="2" borderId="28" xfId="0" applyNumberFormat="1" applyFont="1" applyFill="1" applyBorder="1" applyAlignment="1" applyProtection="1">
      <alignment horizontal="right" vertical="center" wrapText="1"/>
    </xf>
    <xf numFmtId="165" fontId="2" fillId="2" borderId="29" xfId="0" applyNumberFormat="1" applyFont="1" applyFill="1" applyBorder="1" applyAlignment="1" applyProtection="1">
      <alignment horizontal="right" vertical="center" wrapText="1"/>
    </xf>
    <xf numFmtId="165" fontId="2" fillId="2" borderId="30" xfId="0" applyNumberFormat="1" applyFont="1" applyFill="1" applyBorder="1" applyAlignment="1" applyProtection="1">
      <alignment horizontal="right" vertical="center" wrapText="1"/>
    </xf>
    <xf numFmtId="166" fontId="1" fillId="0" borderId="0" xfId="0" applyNumberFormat="1" applyFont="1" applyBorder="1" applyAlignment="1" applyProtection="1">
      <alignment horizontal="left" wrapText="1"/>
    </xf>
    <xf numFmtId="165" fontId="2" fillId="2" borderId="12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left"/>
    </xf>
    <xf numFmtId="0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2" xfId="0" applyNumberFormat="1" applyFont="1" applyBorder="1" applyAlignment="1" applyProtection="1">
      <alignment horizontal="left" vertical="center" wrapText="1"/>
      <protection locked="0"/>
    </xf>
    <xf numFmtId="0" fontId="1" fillId="0" borderId="3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2" borderId="4" xfId="0" applyFont="1" applyFill="1" applyBorder="1" applyAlignment="1" applyProtection="1">
      <alignment horizontal="center" wrapText="1"/>
    </xf>
  </cellXfs>
  <cellStyles count="3">
    <cellStyle name="Čárka" xfId="1" builtinId="3"/>
    <cellStyle name="Hypertextový odkaz" xfId="2" builtinId="8"/>
    <cellStyle name="Normální" xfId="0" builtinId="0"/>
  </cellStyles>
  <dxfs count="8">
    <dxf>
      <font>
        <color rgb="FFFF0000"/>
      </font>
    </dxf>
    <dxf>
      <font>
        <u/>
        <color rgb="FF0070C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0000FF"/>
      <color rgb="FF777777"/>
      <color rgb="FF5F5F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cnb.cz/cs/financni-trhy/devizovy-trh/kurzy-devizoveho-trhu/kurzy-devizoveho-trhu/index.html?da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96"/>
  <sheetViews>
    <sheetView showGridLines="0" tabSelected="1" zoomScaleNormal="100" zoomScaleSheetLayoutView="85" zoomScalePageLayoutView="70" workbookViewId="0">
      <selection activeCell="A5" sqref="A5:AD5"/>
    </sheetView>
  </sheetViews>
  <sheetFormatPr defaultColWidth="3.7109375" defaultRowHeight="15" customHeight="1" x14ac:dyDescent="0.2"/>
  <cols>
    <col min="1" max="17" width="3.7109375" style="2"/>
    <col min="18" max="19" width="3.7109375" style="2" customWidth="1"/>
    <col min="20" max="21" width="3.7109375" style="2"/>
    <col min="22" max="23" width="3.7109375" style="2" customWidth="1"/>
    <col min="24" max="24" width="4.85546875" style="2" customWidth="1"/>
    <col min="25" max="25" width="6.28515625" style="2" customWidth="1"/>
    <col min="26" max="26" width="3.7109375" style="2" customWidth="1"/>
    <col min="27" max="27" width="3.7109375" style="2"/>
    <col min="28" max="28" width="4.42578125" style="2" customWidth="1"/>
    <col min="29" max="29" width="3.7109375" style="2"/>
    <col min="30" max="30" width="3.7109375" style="2" customWidth="1"/>
    <col min="31" max="35" width="3.7109375" style="2"/>
    <col min="36" max="36" width="4.5703125" style="2" bestFit="1" customWidth="1"/>
    <col min="37" max="40" width="3.7109375" style="2"/>
    <col min="41" max="43" width="3.7109375" style="2" hidden="1" customWidth="1"/>
    <col min="44" max="48" width="12.140625" style="2" hidden="1" customWidth="1"/>
    <col min="49" max="49" width="14.5703125" style="2" hidden="1" customWidth="1"/>
    <col min="50" max="51" width="12.140625" style="2" hidden="1" customWidth="1"/>
    <col min="52" max="52" width="3.85546875" style="2" hidden="1" customWidth="1"/>
    <col min="53" max="77" width="3.7109375" style="2" customWidth="1"/>
    <col min="78" max="16384" width="3.7109375" style="2"/>
  </cols>
  <sheetData>
    <row r="1" spans="1:42" ht="15" customHeight="1" x14ac:dyDescent="0.2">
      <c r="A1" s="14" t="s">
        <v>242</v>
      </c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165"/>
    </row>
    <row r="2" spans="1:42" ht="15" customHeight="1" x14ac:dyDescent="0.2">
      <c r="A2" s="35" t="s">
        <v>241</v>
      </c>
      <c r="B2" s="21"/>
      <c r="C2" s="21"/>
      <c r="D2" s="21"/>
      <c r="E2" s="21"/>
      <c r="F2" s="21"/>
    </row>
    <row r="4" spans="1:42" ht="15" customHeight="1" x14ac:dyDescent="0.2">
      <c r="A4" s="14" t="s">
        <v>0</v>
      </c>
    </row>
    <row r="5" spans="1:42" ht="15" customHeight="1" x14ac:dyDescent="0.2">
      <c r="A5" s="205"/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7"/>
    </row>
    <row r="6" spans="1:42" ht="3" customHeight="1" x14ac:dyDescent="0.2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</row>
    <row r="7" spans="1:42" ht="15" customHeight="1" x14ac:dyDescent="0.2">
      <c r="A7" s="14" t="s">
        <v>43</v>
      </c>
      <c r="B7" s="266"/>
      <c r="C7" s="267"/>
      <c r="D7" s="267"/>
      <c r="E7" s="267"/>
      <c r="F7" s="267"/>
      <c r="G7" s="268"/>
    </row>
    <row r="8" spans="1:42" ht="15.75" customHeight="1" x14ac:dyDescent="0.2">
      <c r="A8" s="311" t="s">
        <v>1</v>
      </c>
      <c r="B8" s="311"/>
      <c r="C8" s="311"/>
      <c r="D8" s="311"/>
      <c r="E8" s="311"/>
      <c r="F8" s="311"/>
      <c r="G8" s="311"/>
      <c r="H8" s="311"/>
      <c r="I8" s="311"/>
      <c r="J8" s="311"/>
      <c r="K8" s="311"/>
      <c r="L8" s="311"/>
      <c r="M8" s="311"/>
      <c r="N8" s="311"/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/>
      <c r="Z8" s="311"/>
      <c r="AA8" s="311"/>
      <c r="AB8" s="311"/>
      <c r="AC8" s="311"/>
      <c r="AD8" s="311"/>
      <c r="AE8" s="311"/>
      <c r="AF8" s="311"/>
      <c r="AG8" s="311"/>
      <c r="AH8" s="311"/>
      <c r="AI8" s="311"/>
      <c r="AJ8" s="311"/>
      <c r="AK8" s="311"/>
      <c r="AL8" s="311"/>
      <c r="AM8" s="311"/>
      <c r="AN8" s="311"/>
      <c r="AO8" s="62"/>
      <c r="AP8" s="62"/>
    </row>
    <row r="9" spans="1:42" ht="12" x14ac:dyDescent="0.2">
      <c r="A9" s="14" t="s">
        <v>91</v>
      </c>
    </row>
    <row r="10" spans="1:42" ht="3.75" customHeight="1" x14ac:dyDescent="0.2"/>
    <row r="11" spans="1:42" s="57" customFormat="1" ht="13.5" customHeight="1" x14ac:dyDescent="0.2">
      <c r="A11" s="56" t="s">
        <v>42</v>
      </c>
      <c r="B11" s="209" t="s">
        <v>168</v>
      </c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  <c r="AI11" s="210"/>
      <c r="AJ11" s="210"/>
      <c r="AK11" s="210"/>
      <c r="AL11" s="210"/>
      <c r="AM11" s="210"/>
      <c r="AN11" s="211"/>
    </row>
    <row r="12" spans="1:42" s="57" customFormat="1" ht="80.099999999999994" customHeight="1" x14ac:dyDescent="0.2">
      <c r="A12" s="58"/>
      <c r="B12" s="212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4"/>
    </row>
    <row r="13" spans="1:42" s="57" customFormat="1" ht="3.95" customHeight="1" x14ac:dyDescent="0.2">
      <c r="A13" s="58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</row>
    <row r="14" spans="1:42" s="57" customFormat="1" ht="12" customHeight="1" x14ac:dyDescent="0.2">
      <c r="A14" s="56" t="s">
        <v>28</v>
      </c>
      <c r="B14" s="217" t="s">
        <v>162</v>
      </c>
      <c r="C14" s="218"/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9"/>
    </row>
    <row r="15" spans="1:42" s="57" customFormat="1" ht="12" customHeight="1" x14ac:dyDescent="0.2">
      <c r="A15" s="56"/>
      <c r="B15" s="60"/>
      <c r="C15" s="312" t="s">
        <v>92</v>
      </c>
      <c r="D15" s="312"/>
      <c r="E15" s="312"/>
      <c r="F15" s="312"/>
      <c r="G15" s="312"/>
      <c r="H15" s="312"/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  <c r="V15" s="312"/>
      <c r="W15" s="312"/>
      <c r="X15" s="312"/>
      <c r="Y15" s="312"/>
      <c r="Z15" s="312"/>
      <c r="AA15" s="312"/>
      <c r="AB15" s="312"/>
      <c r="AC15" s="312"/>
      <c r="AD15" s="312"/>
      <c r="AE15" s="312"/>
      <c r="AF15" s="312"/>
      <c r="AG15" s="312"/>
      <c r="AH15" s="312"/>
      <c r="AI15" s="312"/>
      <c r="AJ15" s="312"/>
      <c r="AK15" s="312"/>
      <c r="AL15" s="312"/>
      <c r="AM15" s="312"/>
      <c r="AN15" s="313"/>
    </row>
    <row r="16" spans="1:42" s="57" customFormat="1" ht="12" customHeight="1" x14ac:dyDescent="0.2">
      <c r="A16" s="56"/>
      <c r="B16" s="60"/>
      <c r="C16" s="312" t="s">
        <v>164</v>
      </c>
      <c r="D16" s="312"/>
      <c r="E16" s="312"/>
      <c r="F16" s="312"/>
      <c r="G16" s="312"/>
      <c r="H16" s="312"/>
      <c r="I16" s="312"/>
      <c r="J16" s="312"/>
      <c r="K16" s="312"/>
      <c r="L16" s="312"/>
      <c r="M16" s="312"/>
      <c r="N16" s="312"/>
      <c r="O16" s="312"/>
      <c r="P16" s="312"/>
      <c r="Q16" s="312"/>
      <c r="R16" s="312"/>
      <c r="S16" s="312"/>
      <c r="T16" s="312"/>
      <c r="U16" s="312"/>
      <c r="V16" s="312"/>
      <c r="W16" s="312"/>
      <c r="X16" s="312"/>
      <c r="Y16" s="312"/>
      <c r="Z16" s="312"/>
      <c r="AA16" s="312"/>
      <c r="AB16" s="312"/>
      <c r="AC16" s="312"/>
      <c r="AD16" s="312"/>
      <c r="AE16" s="312"/>
      <c r="AF16" s="312"/>
      <c r="AG16" s="312"/>
      <c r="AH16" s="312"/>
      <c r="AI16" s="312"/>
      <c r="AJ16" s="312"/>
      <c r="AK16" s="312"/>
      <c r="AL16" s="312"/>
      <c r="AM16" s="312"/>
      <c r="AN16" s="313"/>
    </row>
    <row r="17" spans="1:45" s="57" customFormat="1" ht="12" customHeight="1" x14ac:dyDescent="0.2">
      <c r="A17" s="56"/>
      <c r="B17" s="61"/>
      <c r="C17" s="312" t="s">
        <v>161</v>
      </c>
      <c r="D17" s="312"/>
      <c r="E17" s="312"/>
      <c r="F17" s="312"/>
      <c r="G17" s="312"/>
      <c r="H17" s="312"/>
      <c r="I17" s="312"/>
      <c r="J17" s="312"/>
      <c r="K17" s="312"/>
      <c r="L17" s="312"/>
      <c r="M17" s="312"/>
      <c r="N17" s="312"/>
      <c r="O17" s="312"/>
      <c r="P17" s="312"/>
      <c r="Q17" s="312"/>
      <c r="R17" s="312"/>
      <c r="S17" s="312"/>
      <c r="T17" s="312"/>
      <c r="U17" s="312"/>
      <c r="V17" s="312"/>
      <c r="W17" s="312"/>
      <c r="X17" s="312"/>
      <c r="Y17" s="312"/>
      <c r="Z17" s="312"/>
      <c r="AA17" s="312"/>
      <c r="AB17" s="312"/>
      <c r="AC17" s="312"/>
      <c r="AD17" s="312"/>
      <c r="AE17" s="312"/>
      <c r="AF17" s="312"/>
      <c r="AG17" s="312"/>
      <c r="AH17" s="312"/>
      <c r="AI17" s="312"/>
      <c r="AJ17" s="312"/>
      <c r="AK17" s="312"/>
      <c r="AL17" s="312"/>
      <c r="AM17" s="312"/>
      <c r="AN17" s="313"/>
    </row>
    <row r="18" spans="1:45" s="57" customFormat="1" ht="80.099999999999994" customHeight="1" x14ac:dyDescent="0.2">
      <c r="A18" s="58"/>
      <c r="B18" s="212"/>
      <c r="C18" s="213"/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4"/>
    </row>
    <row r="19" spans="1:45" s="57" customFormat="1" ht="3.95" customHeight="1" x14ac:dyDescent="0.2">
      <c r="A19" s="58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</row>
    <row r="20" spans="1:45" s="57" customFormat="1" ht="12" customHeight="1" x14ac:dyDescent="0.2">
      <c r="A20" s="56" t="s">
        <v>29</v>
      </c>
      <c r="B20" s="217" t="s">
        <v>159</v>
      </c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9"/>
    </row>
    <row r="21" spans="1:45" s="57" customFormat="1" ht="80.099999999999994" customHeight="1" x14ac:dyDescent="0.2">
      <c r="A21" s="58"/>
      <c r="B21" s="212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4"/>
    </row>
    <row r="22" spans="1:45" s="57" customFormat="1" ht="3.75" customHeight="1" x14ac:dyDescent="0.2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</row>
    <row r="23" spans="1:45" s="57" customFormat="1" ht="12" customHeight="1" x14ac:dyDescent="0.2">
      <c r="A23" s="56" t="s">
        <v>30</v>
      </c>
      <c r="B23" s="209" t="s">
        <v>189</v>
      </c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  <c r="AI23" s="210"/>
      <c r="AJ23" s="210"/>
      <c r="AK23" s="210"/>
      <c r="AL23" s="210"/>
      <c r="AM23" s="210"/>
      <c r="AN23" s="211"/>
    </row>
    <row r="24" spans="1:45" s="57" customFormat="1" ht="99.95" customHeight="1" x14ac:dyDescent="0.2">
      <c r="A24" s="58"/>
      <c r="B24" s="212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4"/>
    </row>
    <row r="25" spans="1:45" s="57" customFormat="1" ht="12" x14ac:dyDescent="0.2">
      <c r="A25" s="58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</row>
    <row r="26" spans="1:45" s="57" customFormat="1" ht="12" x14ac:dyDescent="0.2">
      <c r="A26" s="58"/>
      <c r="B26" s="115"/>
      <c r="C26" s="116"/>
      <c r="D26" s="116"/>
      <c r="E26" s="116"/>
      <c r="F26" s="117" t="s">
        <v>169</v>
      </c>
      <c r="G26" s="220"/>
      <c r="H26" s="221"/>
      <c r="I26" s="221"/>
      <c r="J26" s="221"/>
      <c r="K26" s="221"/>
      <c r="L26" s="221"/>
      <c r="M26" s="221"/>
      <c r="N26" s="221"/>
      <c r="O26" s="221"/>
      <c r="P26" s="222"/>
      <c r="Q26" s="90" t="str">
        <f>IF(G26="",_vst!$C$17,"")</f>
        <v>vyberte z nabídky</v>
      </c>
      <c r="R26" s="116"/>
      <c r="S26" s="116"/>
      <c r="T26" s="116"/>
      <c r="U26" s="116"/>
      <c r="V26" s="109" t="str">
        <f>IF(AR26=1,_vst!$C$18,"")</f>
        <v/>
      </c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R26" s="20">
        <f>IF(AND(AJ114&gt;0,G26=""),1,0)</f>
        <v>0</v>
      </c>
      <c r="AS26" s="5" t="s">
        <v>175</v>
      </c>
    </row>
    <row r="27" spans="1:45" s="57" customFormat="1" ht="3.95" customHeight="1" x14ac:dyDescent="0.2">
      <c r="A27" s="58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6"/>
      <c r="AK27" s="86"/>
      <c r="AL27" s="86"/>
      <c r="AM27" s="86"/>
      <c r="AN27" s="86"/>
    </row>
    <row r="28" spans="1:45" s="57" customFormat="1" ht="12" customHeight="1" x14ac:dyDescent="0.2">
      <c r="A28" s="56" t="s">
        <v>194</v>
      </c>
      <c r="B28" s="209" t="s">
        <v>188</v>
      </c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  <c r="AA28" s="210"/>
      <c r="AB28" s="210"/>
      <c r="AC28" s="210"/>
      <c r="AD28" s="210"/>
      <c r="AE28" s="210"/>
      <c r="AF28" s="210"/>
      <c r="AG28" s="210"/>
      <c r="AH28" s="210"/>
      <c r="AI28" s="210"/>
      <c r="AJ28" s="210"/>
      <c r="AK28" s="210"/>
      <c r="AL28" s="210"/>
      <c r="AM28" s="210"/>
      <c r="AN28" s="211"/>
    </row>
    <row r="29" spans="1:45" s="57" customFormat="1" ht="99.95" customHeight="1" x14ac:dyDescent="0.2">
      <c r="A29" s="58"/>
      <c r="B29" s="212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4"/>
    </row>
    <row r="30" spans="1:45" s="57" customFormat="1" ht="3.95" customHeight="1" x14ac:dyDescent="0.2">
      <c r="A30" s="58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6"/>
      <c r="AK30" s="86"/>
      <c r="AL30" s="86"/>
      <c r="AM30" s="86"/>
      <c r="AN30" s="86"/>
    </row>
    <row r="31" spans="1:45" s="57" customFormat="1" ht="14.45" customHeight="1" x14ac:dyDescent="0.2">
      <c r="A31" s="91" t="s">
        <v>195</v>
      </c>
      <c r="B31" s="87" t="s">
        <v>224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Z31" s="187"/>
      <c r="AA31" s="188"/>
      <c r="AB31" s="88" t="str">
        <f>IF(Z31="",_vst!$C$11,"")</f>
        <v>vyberte ANO/NE</v>
      </c>
    </row>
    <row r="32" spans="1:45" s="57" customFormat="1" ht="3.95" customHeight="1" x14ac:dyDescent="0.2">
      <c r="A32" s="58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6"/>
      <c r="AK32" s="86"/>
      <c r="AL32" s="86"/>
      <c r="AM32" s="86"/>
      <c r="AN32" s="86"/>
    </row>
    <row r="33" spans="1:40" s="57" customFormat="1" ht="12" customHeight="1" x14ac:dyDescent="0.2">
      <c r="A33" s="58"/>
      <c r="B33" s="93" t="s">
        <v>150</v>
      </c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4" t="str">
        <f>IF(AND(Z31="Ano",B34=""),_vst!$C$19,"")</f>
        <v/>
      </c>
    </row>
    <row r="34" spans="1:40" s="57" customFormat="1" ht="80.099999999999994" customHeight="1" x14ac:dyDescent="0.2">
      <c r="A34" s="58"/>
      <c r="B34" s="212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4"/>
    </row>
    <row r="35" spans="1:40" s="57" customFormat="1" ht="3.95" customHeight="1" x14ac:dyDescent="0.2">
      <c r="A35" s="58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6"/>
      <c r="AK35" s="86"/>
      <c r="AL35" s="86"/>
      <c r="AM35" s="86"/>
      <c r="AN35" s="86"/>
    </row>
    <row r="36" spans="1:40" s="57" customFormat="1" ht="12" x14ac:dyDescent="0.2">
      <c r="A36" s="56" t="s">
        <v>32</v>
      </c>
      <c r="B36" s="209" t="s">
        <v>141</v>
      </c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  <c r="AE36" s="210"/>
      <c r="AF36" s="210"/>
      <c r="AG36" s="210"/>
      <c r="AH36" s="210"/>
      <c r="AI36" s="210"/>
      <c r="AJ36" s="210"/>
      <c r="AK36" s="210"/>
      <c r="AL36" s="210"/>
      <c r="AM36" s="210"/>
      <c r="AN36" s="211"/>
    </row>
    <row r="37" spans="1:40" s="57" customFormat="1" ht="80.099999999999994" customHeight="1" x14ac:dyDescent="0.2">
      <c r="A37" s="58"/>
      <c r="B37" s="212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4"/>
    </row>
    <row r="38" spans="1:40" s="57" customFormat="1" ht="3.95" customHeight="1" x14ac:dyDescent="0.2">
      <c r="A38" s="58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</row>
    <row r="39" spans="1:40" s="57" customFormat="1" ht="12" customHeight="1" x14ac:dyDescent="0.2">
      <c r="A39" s="56" t="s">
        <v>33</v>
      </c>
      <c r="B39" s="209" t="s">
        <v>31</v>
      </c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0"/>
      <c r="AE39" s="210"/>
      <c r="AF39" s="210"/>
      <c r="AG39" s="210"/>
      <c r="AH39" s="210"/>
      <c r="AI39" s="210"/>
      <c r="AJ39" s="210"/>
      <c r="AK39" s="210"/>
      <c r="AL39" s="210"/>
      <c r="AM39" s="210"/>
      <c r="AN39" s="211"/>
    </row>
    <row r="40" spans="1:40" s="57" customFormat="1" ht="80.099999999999994" customHeight="1" x14ac:dyDescent="0.2">
      <c r="A40" s="58"/>
      <c r="B40" s="212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4"/>
    </row>
    <row r="41" spans="1:40" s="57" customFormat="1" ht="3.95" customHeight="1" x14ac:dyDescent="0.2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</row>
    <row r="42" spans="1:40" s="57" customFormat="1" ht="12" customHeight="1" x14ac:dyDescent="0.2">
      <c r="A42" s="56" t="s">
        <v>34</v>
      </c>
      <c r="B42" s="209" t="s">
        <v>163</v>
      </c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0"/>
      <c r="AE42" s="210"/>
      <c r="AF42" s="210"/>
      <c r="AG42" s="210"/>
      <c r="AH42" s="210"/>
      <c r="AI42" s="210"/>
      <c r="AJ42" s="210"/>
      <c r="AK42" s="210"/>
      <c r="AL42" s="210"/>
      <c r="AM42" s="210"/>
      <c r="AN42" s="211"/>
    </row>
    <row r="43" spans="1:40" s="57" customFormat="1" ht="80.099999999999994" customHeight="1" x14ac:dyDescent="0.2">
      <c r="A43" s="58"/>
      <c r="B43" s="212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4"/>
    </row>
    <row r="44" spans="1:40" s="57" customFormat="1" ht="3.95" customHeight="1" x14ac:dyDescent="0.2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</row>
    <row r="45" spans="1:40" s="57" customFormat="1" ht="12" customHeight="1" x14ac:dyDescent="0.2">
      <c r="A45" s="56" t="s">
        <v>35</v>
      </c>
      <c r="B45" s="209" t="s">
        <v>70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0"/>
      <c r="AE45" s="210"/>
      <c r="AF45" s="210"/>
      <c r="AG45" s="210"/>
      <c r="AH45" s="210"/>
      <c r="AI45" s="210"/>
      <c r="AJ45" s="210"/>
      <c r="AK45" s="210"/>
      <c r="AL45" s="210"/>
      <c r="AM45" s="210"/>
      <c r="AN45" s="211"/>
    </row>
    <row r="46" spans="1:40" s="57" customFormat="1" ht="80.099999999999994" customHeight="1" x14ac:dyDescent="0.2">
      <c r="A46" s="58"/>
      <c r="B46" s="212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4"/>
    </row>
    <row r="47" spans="1:40" s="57" customFormat="1" ht="3.95" customHeight="1" x14ac:dyDescent="0.2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</row>
    <row r="48" spans="1:40" s="57" customFormat="1" ht="12" customHeight="1" x14ac:dyDescent="0.2">
      <c r="A48" s="56" t="s">
        <v>36</v>
      </c>
      <c r="B48" s="209" t="s">
        <v>93</v>
      </c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210"/>
      <c r="AF48" s="210"/>
      <c r="AG48" s="210"/>
      <c r="AH48" s="210"/>
      <c r="AI48" s="210"/>
      <c r="AJ48" s="210"/>
      <c r="AK48" s="210"/>
      <c r="AL48" s="210"/>
      <c r="AM48" s="210"/>
      <c r="AN48" s="211"/>
    </row>
    <row r="49" spans="1:40" s="57" customFormat="1" ht="80.099999999999994" customHeight="1" x14ac:dyDescent="0.2">
      <c r="A49" s="58"/>
      <c r="B49" s="212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4"/>
    </row>
    <row r="50" spans="1:40" s="57" customFormat="1" ht="3.95" customHeight="1" x14ac:dyDescent="0.2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</row>
    <row r="51" spans="1:40" s="57" customFormat="1" ht="12" customHeight="1" x14ac:dyDescent="0.2">
      <c r="A51" s="56" t="s">
        <v>37</v>
      </c>
      <c r="B51" s="209" t="s">
        <v>190</v>
      </c>
      <c r="C51" s="210"/>
      <c r="D51" s="210"/>
      <c r="E51" s="210"/>
      <c r="F51" s="210"/>
      <c r="G51" s="210"/>
      <c r="H51" s="210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  <c r="AB51" s="210"/>
      <c r="AC51" s="210"/>
      <c r="AD51" s="210"/>
      <c r="AE51" s="210"/>
      <c r="AF51" s="210"/>
      <c r="AG51" s="210"/>
      <c r="AH51" s="210"/>
      <c r="AI51" s="210"/>
      <c r="AJ51" s="210"/>
      <c r="AK51" s="210"/>
      <c r="AL51" s="210"/>
      <c r="AM51" s="210"/>
      <c r="AN51" s="211"/>
    </row>
    <row r="52" spans="1:40" s="57" customFormat="1" ht="80.099999999999994" customHeight="1" x14ac:dyDescent="0.2">
      <c r="A52" s="58"/>
      <c r="B52" s="212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4"/>
    </row>
    <row r="53" spans="1:40" s="57" customFormat="1" ht="3.95" customHeight="1" x14ac:dyDescent="0.2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</row>
    <row r="54" spans="1:40" s="57" customFormat="1" ht="25.5" customHeight="1" x14ac:dyDescent="0.2">
      <c r="A54" s="56" t="s">
        <v>38</v>
      </c>
      <c r="B54" s="209" t="s">
        <v>191</v>
      </c>
      <c r="C54" s="210"/>
      <c r="D54" s="210"/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210"/>
      <c r="AE54" s="210"/>
      <c r="AF54" s="210"/>
      <c r="AG54" s="210"/>
      <c r="AH54" s="210"/>
      <c r="AI54" s="210"/>
      <c r="AJ54" s="210"/>
      <c r="AK54" s="210"/>
      <c r="AL54" s="210"/>
      <c r="AM54" s="210"/>
      <c r="AN54" s="211"/>
    </row>
    <row r="55" spans="1:40" s="57" customFormat="1" ht="80.099999999999994" customHeight="1" x14ac:dyDescent="0.2">
      <c r="A55" s="58"/>
      <c r="B55" s="212"/>
      <c r="C55" s="213"/>
      <c r="D55" s="213"/>
      <c r="E55" s="213"/>
      <c r="F55" s="213"/>
      <c r="G55" s="213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4"/>
    </row>
    <row r="56" spans="1:40" s="57" customFormat="1" ht="3.95" customHeight="1" x14ac:dyDescent="0.2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</row>
    <row r="57" spans="1:40" s="57" customFormat="1" ht="12" customHeight="1" x14ac:dyDescent="0.2">
      <c r="A57" s="56" t="s">
        <v>39</v>
      </c>
      <c r="B57" s="209" t="s">
        <v>219</v>
      </c>
      <c r="C57" s="210"/>
      <c r="D57" s="210"/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0"/>
      <c r="AE57" s="210"/>
      <c r="AF57" s="210"/>
      <c r="AG57" s="210"/>
      <c r="AH57" s="210"/>
      <c r="AI57" s="210"/>
      <c r="AJ57" s="210"/>
      <c r="AK57" s="210"/>
      <c r="AL57" s="210"/>
      <c r="AM57" s="210"/>
      <c r="AN57" s="211"/>
    </row>
    <row r="58" spans="1:40" s="57" customFormat="1" ht="80.099999999999994" customHeight="1" x14ac:dyDescent="0.2">
      <c r="A58" s="58"/>
      <c r="B58" s="212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4"/>
    </row>
    <row r="59" spans="1:40" s="57" customFormat="1" ht="3.95" customHeight="1" x14ac:dyDescent="0.2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</row>
    <row r="60" spans="1:40" s="57" customFormat="1" ht="12" customHeight="1" x14ac:dyDescent="0.2">
      <c r="A60" s="56" t="s">
        <v>71</v>
      </c>
      <c r="B60" s="209" t="s">
        <v>192</v>
      </c>
      <c r="C60" s="210"/>
      <c r="D60" s="210"/>
      <c r="E60" s="210"/>
      <c r="F60" s="210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0"/>
      <c r="AE60" s="210"/>
      <c r="AF60" s="210"/>
      <c r="AG60" s="210"/>
      <c r="AH60" s="210"/>
      <c r="AI60" s="210"/>
      <c r="AJ60" s="210"/>
      <c r="AK60" s="210"/>
      <c r="AL60" s="210"/>
      <c r="AM60" s="210"/>
      <c r="AN60" s="211"/>
    </row>
    <row r="61" spans="1:40" s="57" customFormat="1" ht="80.099999999999994" customHeight="1" x14ac:dyDescent="0.2">
      <c r="A61" s="58"/>
      <c r="B61" s="212"/>
      <c r="C61" s="213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4"/>
    </row>
    <row r="62" spans="1:40" s="57" customFormat="1" ht="3.95" customHeight="1" x14ac:dyDescent="0.2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</row>
    <row r="63" spans="1:40" s="57" customFormat="1" ht="12" customHeight="1" x14ac:dyDescent="0.2">
      <c r="A63" s="56" t="s">
        <v>146</v>
      </c>
      <c r="B63" s="209" t="s">
        <v>193</v>
      </c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0"/>
      <c r="AE63" s="210"/>
      <c r="AF63" s="210"/>
      <c r="AG63" s="210"/>
      <c r="AH63" s="210"/>
      <c r="AI63" s="210"/>
      <c r="AJ63" s="210"/>
      <c r="AK63" s="210"/>
      <c r="AL63" s="210"/>
      <c r="AM63" s="210"/>
      <c r="AN63" s="211"/>
    </row>
    <row r="64" spans="1:40" s="57" customFormat="1" ht="80.099999999999994" customHeight="1" x14ac:dyDescent="0.2">
      <c r="A64" s="58"/>
      <c r="B64" s="212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4"/>
    </row>
    <row r="65" spans="1:45" s="57" customFormat="1" ht="3.95" customHeight="1" x14ac:dyDescent="0.2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</row>
    <row r="66" spans="1:45" s="57" customFormat="1" ht="26.1" customHeight="1" x14ac:dyDescent="0.2">
      <c r="A66" s="56" t="s">
        <v>148</v>
      </c>
      <c r="B66" s="209" t="s">
        <v>199</v>
      </c>
      <c r="C66" s="210"/>
      <c r="D66" s="210"/>
      <c r="E66" s="210"/>
      <c r="F66" s="210"/>
      <c r="G66" s="210"/>
      <c r="H66" s="210"/>
      <c r="I66" s="210"/>
      <c r="J66" s="210"/>
      <c r="K66" s="210"/>
      <c r="L66" s="210"/>
      <c r="M66" s="210"/>
      <c r="N66" s="210"/>
      <c r="O66" s="210"/>
      <c r="P66" s="210"/>
      <c r="Q66" s="210"/>
      <c r="R66" s="210"/>
      <c r="S66" s="210"/>
      <c r="T66" s="210"/>
      <c r="U66" s="210"/>
      <c r="V66" s="210"/>
      <c r="W66" s="210"/>
      <c r="X66" s="210"/>
      <c r="Y66" s="210"/>
      <c r="Z66" s="210"/>
      <c r="AA66" s="210"/>
      <c r="AB66" s="210"/>
      <c r="AC66" s="210"/>
      <c r="AD66" s="210"/>
      <c r="AE66" s="210"/>
      <c r="AF66" s="210"/>
      <c r="AG66" s="210"/>
      <c r="AH66" s="210"/>
      <c r="AI66" s="210"/>
      <c r="AJ66" s="210"/>
      <c r="AK66" s="210"/>
      <c r="AL66" s="210"/>
      <c r="AM66" s="210"/>
      <c r="AN66" s="211"/>
    </row>
    <row r="67" spans="1:45" s="57" customFormat="1" ht="80.099999999999994" customHeight="1" x14ac:dyDescent="0.2">
      <c r="A67" s="58"/>
      <c r="B67" s="212"/>
      <c r="C67" s="213"/>
      <c r="D67" s="213"/>
      <c r="E67" s="213"/>
      <c r="F67" s="213"/>
      <c r="G67" s="213"/>
      <c r="H67" s="213"/>
      <c r="I67" s="213"/>
      <c r="J67" s="213"/>
      <c r="K67" s="213"/>
      <c r="L67" s="213"/>
      <c r="M67" s="213"/>
      <c r="N67" s="213"/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4"/>
    </row>
    <row r="68" spans="1:45" s="57" customFormat="1" ht="3.95" customHeight="1" x14ac:dyDescent="0.2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</row>
    <row r="69" spans="1:45" s="57" customFormat="1" ht="12" customHeight="1" x14ac:dyDescent="0.2">
      <c r="A69" s="56" t="s">
        <v>158</v>
      </c>
      <c r="B69" s="209" t="s">
        <v>40</v>
      </c>
      <c r="C69" s="210"/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0"/>
      <c r="S69" s="210"/>
      <c r="T69" s="210"/>
      <c r="U69" s="210"/>
      <c r="V69" s="210"/>
      <c r="W69" s="210"/>
      <c r="X69" s="210"/>
      <c r="Y69" s="210"/>
      <c r="Z69" s="210"/>
      <c r="AA69" s="210"/>
      <c r="AB69" s="210"/>
      <c r="AC69" s="210"/>
      <c r="AD69" s="210"/>
      <c r="AE69" s="210"/>
      <c r="AF69" s="210"/>
      <c r="AG69" s="210"/>
      <c r="AH69" s="210"/>
      <c r="AI69" s="210"/>
      <c r="AJ69" s="210"/>
      <c r="AK69" s="210"/>
      <c r="AL69" s="210"/>
      <c r="AM69" s="210"/>
      <c r="AN69" s="211"/>
    </row>
    <row r="70" spans="1:45" s="57" customFormat="1" ht="80.099999999999994" customHeight="1" x14ac:dyDescent="0.2">
      <c r="A70" s="58"/>
      <c r="B70" s="212"/>
      <c r="C70" s="213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3"/>
      <c r="S70" s="213"/>
      <c r="T70" s="213"/>
      <c r="U70" s="213"/>
      <c r="V70" s="213"/>
      <c r="W70" s="213"/>
      <c r="X70" s="213"/>
      <c r="Y70" s="213"/>
      <c r="Z70" s="213"/>
      <c r="AA70" s="213"/>
      <c r="AB70" s="213"/>
      <c r="AC70" s="213"/>
      <c r="AD70" s="213"/>
      <c r="AE70" s="213"/>
      <c r="AF70" s="213"/>
      <c r="AG70" s="213"/>
      <c r="AH70" s="213"/>
      <c r="AI70" s="213"/>
      <c r="AJ70" s="213"/>
      <c r="AK70" s="213"/>
      <c r="AL70" s="213"/>
      <c r="AM70" s="213"/>
      <c r="AN70" s="214"/>
    </row>
    <row r="71" spans="1:45" s="57" customFormat="1" ht="3.95" customHeight="1" x14ac:dyDescent="0.2">
      <c r="A71" s="58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</row>
    <row r="72" spans="1:45" s="57" customFormat="1" ht="12" customHeight="1" x14ac:dyDescent="0.2">
      <c r="A72" s="56" t="s">
        <v>160</v>
      </c>
      <c r="B72" s="209" t="s">
        <v>72</v>
      </c>
      <c r="C72" s="210"/>
      <c r="D72" s="210"/>
      <c r="E72" s="210"/>
      <c r="F72" s="210"/>
      <c r="G72" s="210"/>
      <c r="H72" s="210"/>
      <c r="I72" s="210"/>
      <c r="J72" s="210"/>
      <c r="K72" s="210"/>
      <c r="L72" s="210"/>
      <c r="M72" s="210"/>
      <c r="N72" s="210"/>
      <c r="O72" s="210"/>
      <c r="P72" s="210"/>
      <c r="Q72" s="210"/>
      <c r="R72" s="210"/>
      <c r="S72" s="210"/>
      <c r="T72" s="210"/>
      <c r="U72" s="210"/>
      <c r="V72" s="210"/>
      <c r="W72" s="210"/>
      <c r="X72" s="210"/>
      <c r="Y72" s="210"/>
      <c r="Z72" s="210"/>
      <c r="AA72" s="210"/>
      <c r="AB72" s="210"/>
      <c r="AC72" s="210"/>
      <c r="AD72" s="210"/>
      <c r="AE72" s="210"/>
      <c r="AF72" s="210"/>
      <c r="AG72" s="210"/>
      <c r="AH72" s="210"/>
      <c r="AI72" s="210"/>
      <c r="AJ72" s="210"/>
      <c r="AK72" s="210"/>
      <c r="AL72" s="210"/>
      <c r="AM72" s="210"/>
      <c r="AN72" s="211"/>
    </row>
    <row r="73" spans="1:45" s="57" customFormat="1" ht="80.099999999999994" customHeight="1" x14ac:dyDescent="0.2">
      <c r="A73" s="58"/>
      <c r="B73" s="212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4"/>
    </row>
    <row r="74" spans="1:45" s="57" customFormat="1" ht="12" x14ac:dyDescent="0.2">
      <c r="A74" s="58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</row>
    <row r="75" spans="1:45" ht="24.75" customHeight="1" x14ac:dyDescent="0.2">
      <c r="A75" s="322" t="s">
        <v>200</v>
      </c>
      <c r="B75" s="322"/>
      <c r="C75" s="322"/>
      <c r="D75" s="322"/>
      <c r="E75" s="322"/>
      <c r="F75" s="322"/>
      <c r="G75" s="322"/>
      <c r="H75" s="322"/>
      <c r="I75" s="322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63"/>
      <c r="AL75" s="63"/>
      <c r="AM75" s="63"/>
      <c r="AN75" s="63"/>
      <c r="AO75" s="63"/>
      <c r="AP75" s="63"/>
      <c r="AQ75" s="5"/>
      <c r="AR75" s="5"/>
    </row>
    <row r="76" spans="1:45" ht="12" x14ac:dyDescent="0.2">
      <c r="A76" s="108"/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</row>
    <row r="77" spans="1:45" ht="13.5" customHeight="1" x14ac:dyDescent="0.2">
      <c r="A77" s="14" t="s">
        <v>63</v>
      </c>
    </row>
    <row r="78" spans="1:45" ht="13.5" customHeight="1" x14ac:dyDescent="0.2">
      <c r="A78" s="14"/>
    </row>
    <row r="79" spans="1:45" ht="13.5" customHeight="1" x14ac:dyDescent="0.2">
      <c r="F79" s="69" t="s">
        <v>207</v>
      </c>
      <c r="G79" s="187" t="s">
        <v>235</v>
      </c>
      <c r="H79" s="188"/>
      <c r="I79" s="90" t="str">
        <f>IF(G79="",_vst!$C$11,"")</f>
        <v/>
      </c>
      <c r="N79" s="109" t="str">
        <f>IF($AR$79=1,_vst!$C$25,"")</f>
        <v/>
      </c>
      <c r="AR79" s="20">
        <f>IF(AND(AJ114&gt;0,G79=""),1,0)</f>
        <v>0</v>
      </c>
      <c r="AS79" s="2" t="s">
        <v>208</v>
      </c>
    </row>
    <row r="80" spans="1:45" ht="5.0999999999999996" customHeight="1" x14ac:dyDescent="0.2"/>
    <row r="81" spans="1:52" ht="18.600000000000001" customHeight="1" x14ac:dyDescent="0.2">
      <c r="A81" s="95" t="s">
        <v>196</v>
      </c>
    </row>
    <row r="82" spans="1:52" ht="13.5" customHeight="1" x14ac:dyDescent="0.2">
      <c r="A82" s="196" t="s">
        <v>53</v>
      </c>
      <c r="B82" s="197"/>
      <c r="C82" s="197"/>
      <c r="D82" s="197"/>
      <c r="E82" s="197"/>
      <c r="F82" s="197"/>
      <c r="G82" s="197"/>
      <c r="H82" s="197"/>
      <c r="I82" s="197"/>
      <c r="J82" s="198"/>
      <c r="K82" s="196" t="s">
        <v>66</v>
      </c>
      <c r="L82" s="197"/>
      <c r="M82" s="197"/>
      <c r="N82" s="197"/>
      <c r="O82" s="197"/>
      <c r="P82" s="197"/>
      <c r="Q82" s="198"/>
      <c r="R82" s="196" t="s">
        <v>143</v>
      </c>
      <c r="S82" s="197"/>
      <c r="T82" s="197"/>
      <c r="U82" s="198"/>
      <c r="V82" s="196" t="s">
        <v>203</v>
      </c>
      <c r="W82" s="197"/>
      <c r="X82" s="198"/>
      <c r="Y82" s="215" t="s">
        <v>86</v>
      </c>
      <c r="Z82" s="192" t="s">
        <v>84</v>
      </c>
      <c r="AA82" s="193"/>
      <c r="AB82" s="196" t="s">
        <v>85</v>
      </c>
      <c r="AC82" s="197"/>
      <c r="AD82" s="197"/>
      <c r="AE82" s="198"/>
      <c r="AF82" s="174" t="s">
        <v>90</v>
      </c>
      <c r="AG82" s="175"/>
      <c r="AH82" s="175"/>
      <c r="AI82" s="175"/>
      <c r="AJ82" s="175"/>
      <c r="AK82" s="175"/>
      <c r="AL82" s="175"/>
      <c r="AM82" s="176"/>
    </row>
    <row r="83" spans="1:52" ht="27" customHeight="1" x14ac:dyDescent="0.2">
      <c r="A83" s="199"/>
      <c r="B83" s="200"/>
      <c r="C83" s="200"/>
      <c r="D83" s="200"/>
      <c r="E83" s="200"/>
      <c r="F83" s="200"/>
      <c r="G83" s="200"/>
      <c r="H83" s="200"/>
      <c r="I83" s="200"/>
      <c r="J83" s="201"/>
      <c r="K83" s="199"/>
      <c r="L83" s="200"/>
      <c r="M83" s="200"/>
      <c r="N83" s="200"/>
      <c r="O83" s="200"/>
      <c r="P83" s="200"/>
      <c r="Q83" s="201"/>
      <c r="R83" s="199"/>
      <c r="S83" s="200"/>
      <c r="T83" s="200"/>
      <c r="U83" s="201"/>
      <c r="V83" s="199"/>
      <c r="W83" s="200"/>
      <c r="X83" s="201"/>
      <c r="Y83" s="216"/>
      <c r="Z83" s="194"/>
      <c r="AA83" s="195"/>
      <c r="AB83" s="199"/>
      <c r="AC83" s="200"/>
      <c r="AD83" s="200"/>
      <c r="AE83" s="201"/>
      <c r="AF83" s="174" t="s">
        <v>225</v>
      </c>
      <c r="AG83" s="175"/>
      <c r="AH83" s="175"/>
      <c r="AI83" s="176"/>
      <c r="AJ83" s="174" t="s">
        <v>62</v>
      </c>
      <c r="AK83" s="175"/>
      <c r="AL83" s="175"/>
      <c r="AM83" s="176"/>
      <c r="AR83" s="2" t="s">
        <v>205</v>
      </c>
      <c r="AS83" s="2" t="s">
        <v>212</v>
      </c>
      <c r="AT83" s="2" t="s">
        <v>58</v>
      </c>
      <c r="AU83" s="2" t="s">
        <v>60</v>
      </c>
      <c r="AV83" s="2" t="s">
        <v>204</v>
      </c>
      <c r="AW83" s="2" t="s">
        <v>187</v>
      </c>
      <c r="AX83" s="2" t="s">
        <v>88</v>
      </c>
      <c r="AY83" s="2" t="s">
        <v>87</v>
      </c>
      <c r="AZ83" s="2" t="s">
        <v>89</v>
      </c>
    </row>
    <row r="84" spans="1:52" ht="14.1" customHeight="1" x14ac:dyDescent="0.2">
      <c r="A84" s="204"/>
      <c r="B84" s="204"/>
      <c r="C84" s="204"/>
      <c r="D84" s="204"/>
      <c r="E84" s="204"/>
      <c r="F84" s="204"/>
      <c r="G84" s="204"/>
      <c r="H84" s="204"/>
      <c r="I84" s="204"/>
      <c r="J84" s="204"/>
      <c r="K84" s="204"/>
      <c r="L84" s="204"/>
      <c r="M84" s="204"/>
      <c r="N84" s="204"/>
      <c r="O84" s="204"/>
      <c r="P84" s="204"/>
      <c r="Q84" s="204"/>
      <c r="R84" s="177"/>
      <c r="S84" s="178"/>
      <c r="T84" s="178"/>
      <c r="U84" s="179"/>
      <c r="V84" s="177"/>
      <c r="W84" s="178"/>
      <c r="X84" s="179"/>
      <c r="Y84" s="118"/>
      <c r="Z84" s="202"/>
      <c r="AA84" s="203"/>
      <c r="AB84" s="180" t="str">
        <f t="shared" ref="AB84:AB112" si="0">IF(R84="","",IF(Z84="",R84,CEILING(R84*Z84,1)))</f>
        <v/>
      </c>
      <c r="AC84" s="181"/>
      <c r="AD84" s="181"/>
      <c r="AE84" s="182"/>
      <c r="AF84" s="177"/>
      <c r="AG84" s="178"/>
      <c r="AH84" s="178"/>
      <c r="AI84" s="179"/>
      <c r="AJ84" s="180" t="str">
        <f t="shared" ref="AJ84:AJ112" si="1">IF(AB84="","",AB84-AF84)</f>
        <v/>
      </c>
      <c r="AK84" s="181"/>
      <c r="AL84" s="181"/>
      <c r="AM84" s="182"/>
      <c r="AN84" s="53" t="str">
        <f>IF(AU84=1,_vst!$C$2,IF(AV84=1,_vst!$C$26,IF(AY84=1,_vst!$C$4,IF(AW84=1,_vst!$C$3,""))))</f>
        <v/>
      </c>
      <c r="AR84" s="127" t="str">
        <f t="shared" ref="AR84:AR112" si="2">IF(R84="","",IF(Z84="",V84,CEILING(V84*Z84,1)))</f>
        <v/>
      </c>
      <c r="AS84" s="127" t="str">
        <f>IF(OR(R84="",AT84=1),"",AB84-AR84)</f>
        <v/>
      </c>
      <c r="AT84" s="20">
        <f>IF(OR(K84=_vst!$B$9,K84=_vst!$B$10,K84=_vst!$B$11,K84=_vst!$B$12),1,IF(K84=_vst!$B$3,2,0))</f>
        <v>0</v>
      </c>
      <c r="AU84" s="20">
        <f>IF(AF84&gt;0,IF(AT84&gt;0,1,0),0)</f>
        <v>0</v>
      </c>
      <c r="AV84" s="20">
        <f t="shared" ref="AV84:AV112" si="3">IF(AND($G$79="Ano",AR84&gt;AB84),1,0)</f>
        <v>0</v>
      </c>
      <c r="AW84" s="23">
        <f t="shared" ref="AW84:AW112" si="4">IF(AF84&gt;AB84,1,0)</f>
        <v>0</v>
      </c>
      <c r="AX84" s="55">
        <f t="shared" ref="AX84:AX112" si="5">IF(OR(Y84&lt;&gt;"",Z84&lt;&gt;""),1,0)</f>
        <v>0</v>
      </c>
      <c r="AY84" s="55">
        <f t="shared" ref="AY84:AY112" si="6">IF(OR(AND(Y84="",Z84&lt;&gt;""),AND(Y84&lt;&gt;"",Z84="")),1,0)</f>
        <v>0</v>
      </c>
      <c r="AZ84" s="23">
        <f ca="1">IF(SUM(AU84:AU112,AV84:AV112,AW84:AW112,AT113,AT116,AY84:AY112,AR124,AR79)=0,0,1)</f>
        <v>0</v>
      </c>
    </row>
    <row r="85" spans="1:52" ht="13.5" customHeight="1" x14ac:dyDescent="0.2">
      <c r="A85" s="204"/>
      <c r="B85" s="204"/>
      <c r="C85" s="204"/>
      <c r="D85" s="204"/>
      <c r="E85" s="204"/>
      <c r="F85" s="204"/>
      <c r="G85" s="204"/>
      <c r="H85" s="204"/>
      <c r="I85" s="204"/>
      <c r="J85" s="204"/>
      <c r="K85" s="204"/>
      <c r="L85" s="204"/>
      <c r="M85" s="204"/>
      <c r="N85" s="204"/>
      <c r="O85" s="204"/>
      <c r="P85" s="204"/>
      <c r="Q85" s="204"/>
      <c r="R85" s="177"/>
      <c r="S85" s="178"/>
      <c r="T85" s="178"/>
      <c r="U85" s="179"/>
      <c r="V85" s="177"/>
      <c r="W85" s="178"/>
      <c r="X85" s="179"/>
      <c r="Y85" s="118"/>
      <c r="Z85" s="202"/>
      <c r="AA85" s="203"/>
      <c r="AB85" s="180" t="str">
        <f t="shared" si="0"/>
        <v/>
      </c>
      <c r="AC85" s="181"/>
      <c r="AD85" s="181"/>
      <c r="AE85" s="182"/>
      <c r="AF85" s="177"/>
      <c r="AG85" s="178"/>
      <c r="AH85" s="178"/>
      <c r="AI85" s="179"/>
      <c r="AJ85" s="180" t="str">
        <f t="shared" si="1"/>
        <v/>
      </c>
      <c r="AK85" s="181"/>
      <c r="AL85" s="181"/>
      <c r="AM85" s="182"/>
      <c r="AN85" s="53" t="str">
        <f>IF(AU85=1,_vst!$C$2,IF(AV85=1,_vst!$C$26,IF(AY85=1,_vst!$C$4,IF(AW85=1,_vst!$C$3,""))))</f>
        <v/>
      </c>
      <c r="AR85" s="127" t="str">
        <f t="shared" si="2"/>
        <v/>
      </c>
      <c r="AS85" s="127" t="str">
        <f t="shared" ref="AS85:AS112" si="7">IF(OR(R85="",AT85=1),"",AB85-AR85)</f>
        <v/>
      </c>
      <c r="AT85" s="20">
        <f>IF(OR(K85=_vst!$B$9,K85=_vst!$B$10,K85=_vst!$B$11,K85=_vst!$B$12),1,IF(K85=_vst!$B$3,2,0))</f>
        <v>0</v>
      </c>
      <c r="AU85" s="20">
        <f t="shared" ref="AU85:AU112" si="8">IF(AF85&gt;0,IF(AT85&gt;0,1,0),0)</f>
        <v>0</v>
      </c>
      <c r="AV85" s="20">
        <f t="shared" si="3"/>
        <v>0</v>
      </c>
      <c r="AW85" s="23">
        <f t="shared" si="4"/>
        <v>0</v>
      </c>
      <c r="AX85" s="55">
        <f t="shared" si="5"/>
        <v>0</v>
      </c>
      <c r="AY85" s="55">
        <f t="shared" si="6"/>
        <v>0</v>
      </c>
      <c r="AZ85" s="5"/>
    </row>
    <row r="86" spans="1:52" ht="14.1" customHeight="1" x14ac:dyDescent="0.2">
      <c r="A86" s="204"/>
      <c r="B86" s="204"/>
      <c r="C86" s="204"/>
      <c r="D86" s="204"/>
      <c r="E86" s="204"/>
      <c r="F86" s="204"/>
      <c r="G86" s="204"/>
      <c r="H86" s="204"/>
      <c r="I86" s="204"/>
      <c r="J86" s="204"/>
      <c r="K86" s="204"/>
      <c r="L86" s="204"/>
      <c r="M86" s="204"/>
      <c r="N86" s="204"/>
      <c r="O86" s="204"/>
      <c r="P86" s="204"/>
      <c r="Q86" s="204"/>
      <c r="R86" s="177"/>
      <c r="S86" s="178"/>
      <c r="T86" s="178"/>
      <c r="U86" s="179"/>
      <c r="V86" s="177"/>
      <c r="W86" s="178"/>
      <c r="X86" s="179"/>
      <c r="Y86" s="118"/>
      <c r="Z86" s="202"/>
      <c r="AA86" s="203"/>
      <c r="AB86" s="180" t="str">
        <f t="shared" si="0"/>
        <v/>
      </c>
      <c r="AC86" s="181"/>
      <c r="AD86" s="181"/>
      <c r="AE86" s="182"/>
      <c r="AF86" s="177"/>
      <c r="AG86" s="178"/>
      <c r="AH86" s="178"/>
      <c r="AI86" s="179"/>
      <c r="AJ86" s="180" t="str">
        <f t="shared" si="1"/>
        <v/>
      </c>
      <c r="AK86" s="181"/>
      <c r="AL86" s="181"/>
      <c r="AM86" s="182"/>
      <c r="AN86" s="53" t="str">
        <f>IF(AU86=1,_vst!$C$2,IF(AV86=1,_vst!$C$26,IF(AY86=1,_vst!$C$4,IF(AW86=1,_vst!$C$3,""))))</f>
        <v/>
      </c>
      <c r="AR86" s="127" t="str">
        <f t="shared" si="2"/>
        <v/>
      </c>
      <c r="AS86" s="127" t="str">
        <f t="shared" si="7"/>
        <v/>
      </c>
      <c r="AT86" s="20">
        <f>IF(OR(K86=_vst!$B$9,K86=_vst!$B$10,K86=_vst!$B$11,K86=_vst!$B$12),1,IF(K86=_vst!$B$3,2,0))</f>
        <v>0</v>
      </c>
      <c r="AU86" s="20">
        <f t="shared" si="8"/>
        <v>0</v>
      </c>
      <c r="AV86" s="20">
        <f t="shared" si="3"/>
        <v>0</v>
      </c>
      <c r="AW86" s="23">
        <f t="shared" si="4"/>
        <v>0</v>
      </c>
      <c r="AX86" s="55">
        <f t="shared" si="5"/>
        <v>0</v>
      </c>
      <c r="AY86" s="55">
        <f t="shared" si="6"/>
        <v>0</v>
      </c>
      <c r="AZ86" s="5"/>
    </row>
    <row r="87" spans="1:52" ht="14.1" customHeight="1" x14ac:dyDescent="0.2">
      <c r="A87" s="204"/>
      <c r="B87" s="204"/>
      <c r="C87" s="204"/>
      <c r="D87" s="204"/>
      <c r="E87" s="204"/>
      <c r="F87" s="204"/>
      <c r="G87" s="204"/>
      <c r="H87" s="204"/>
      <c r="I87" s="204"/>
      <c r="J87" s="204"/>
      <c r="K87" s="204"/>
      <c r="L87" s="204"/>
      <c r="M87" s="204"/>
      <c r="N87" s="204"/>
      <c r="O87" s="204"/>
      <c r="P87" s="204"/>
      <c r="Q87" s="204"/>
      <c r="R87" s="177"/>
      <c r="S87" s="178"/>
      <c r="T87" s="178"/>
      <c r="U87" s="179"/>
      <c r="V87" s="177"/>
      <c r="W87" s="178"/>
      <c r="X87" s="179"/>
      <c r="Y87" s="118"/>
      <c r="Z87" s="202"/>
      <c r="AA87" s="203"/>
      <c r="AB87" s="180" t="str">
        <f t="shared" si="0"/>
        <v/>
      </c>
      <c r="AC87" s="181"/>
      <c r="AD87" s="181"/>
      <c r="AE87" s="182"/>
      <c r="AF87" s="177"/>
      <c r="AG87" s="178"/>
      <c r="AH87" s="178"/>
      <c r="AI87" s="179"/>
      <c r="AJ87" s="180" t="str">
        <f t="shared" si="1"/>
        <v/>
      </c>
      <c r="AK87" s="181"/>
      <c r="AL87" s="181"/>
      <c r="AM87" s="182"/>
      <c r="AN87" s="53" t="str">
        <f>IF(AU87=1,_vst!$C$2,IF(AV87=1,_vst!$C$26,IF(AY87=1,_vst!$C$4,IF(AW87=1,_vst!$C$3,""))))</f>
        <v/>
      </c>
      <c r="AR87" s="127" t="str">
        <f t="shared" si="2"/>
        <v/>
      </c>
      <c r="AS87" s="127" t="str">
        <f t="shared" si="7"/>
        <v/>
      </c>
      <c r="AT87" s="20">
        <f>IF(OR(K87=_vst!$B$9,K87=_vst!$B$10,K87=_vst!$B$11,K87=_vst!$B$12),1,IF(K87=_vst!$B$3,2,0))</f>
        <v>0</v>
      </c>
      <c r="AU87" s="20">
        <f t="shared" si="8"/>
        <v>0</v>
      </c>
      <c r="AV87" s="20">
        <f t="shared" si="3"/>
        <v>0</v>
      </c>
      <c r="AW87" s="23">
        <f t="shared" si="4"/>
        <v>0</v>
      </c>
      <c r="AX87" s="55">
        <f t="shared" si="5"/>
        <v>0</v>
      </c>
      <c r="AY87" s="55">
        <f t="shared" si="6"/>
        <v>0</v>
      </c>
      <c r="AZ87" s="5"/>
    </row>
    <row r="88" spans="1:52" ht="14.1" customHeight="1" x14ac:dyDescent="0.2">
      <c r="A88" s="204"/>
      <c r="B88" s="204"/>
      <c r="C88" s="204"/>
      <c r="D88" s="204"/>
      <c r="E88" s="204"/>
      <c r="F88" s="204"/>
      <c r="G88" s="204"/>
      <c r="H88" s="204"/>
      <c r="I88" s="204"/>
      <c r="J88" s="204"/>
      <c r="K88" s="204"/>
      <c r="L88" s="204"/>
      <c r="M88" s="204"/>
      <c r="N88" s="204"/>
      <c r="O88" s="204"/>
      <c r="P88" s="204"/>
      <c r="Q88" s="204"/>
      <c r="R88" s="177"/>
      <c r="S88" s="178"/>
      <c r="T88" s="178"/>
      <c r="U88" s="179"/>
      <c r="V88" s="177"/>
      <c r="W88" s="178"/>
      <c r="X88" s="179"/>
      <c r="Y88" s="118"/>
      <c r="Z88" s="202"/>
      <c r="AA88" s="203"/>
      <c r="AB88" s="180" t="str">
        <f t="shared" si="0"/>
        <v/>
      </c>
      <c r="AC88" s="181"/>
      <c r="AD88" s="181"/>
      <c r="AE88" s="182"/>
      <c r="AF88" s="177"/>
      <c r="AG88" s="178"/>
      <c r="AH88" s="178"/>
      <c r="AI88" s="179"/>
      <c r="AJ88" s="180" t="str">
        <f t="shared" si="1"/>
        <v/>
      </c>
      <c r="AK88" s="181"/>
      <c r="AL88" s="181"/>
      <c r="AM88" s="182"/>
      <c r="AN88" s="53" t="str">
        <f>IF(AU88=1,_vst!$C$2,IF(AV88=1,_vst!$C$26,IF(AY88=1,_vst!$C$4,IF(AW88=1,_vst!$C$3,""))))</f>
        <v/>
      </c>
      <c r="AR88" s="127" t="str">
        <f t="shared" si="2"/>
        <v/>
      </c>
      <c r="AS88" s="127" t="str">
        <f t="shared" si="7"/>
        <v/>
      </c>
      <c r="AT88" s="20">
        <f>IF(OR(K88=_vst!$B$9,K88=_vst!$B$10,K88=_vst!$B$11,K88=_vst!$B$12),1,IF(K88=_vst!$B$3,2,0))</f>
        <v>0</v>
      </c>
      <c r="AU88" s="20">
        <f t="shared" si="8"/>
        <v>0</v>
      </c>
      <c r="AV88" s="20">
        <f t="shared" si="3"/>
        <v>0</v>
      </c>
      <c r="AW88" s="23">
        <f t="shared" si="4"/>
        <v>0</v>
      </c>
      <c r="AX88" s="55">
        <f t="shared" si="5"/>
        <v>0</v>
      </c>
      <c r="AY88" s="55">
        <f t="shared" si="6"/>
        <v>0</v>
      </c>
      <c r="AZ88" s="5"/>
    </row>
    <row r="89" spans="1:52" ht="14.1" customHeight="1" x14ac:dyDescent="0.2">
      <c r="A89" s="204"/>
      <c r="B89" s="204"/>
      <c r="C89" s="204"/>
      <c r="D89" s="204"/>
      <c r="E89" s="204"/>
      <c r="F89" s="204"/>
      <c r="G89" s="204"/>
      <c r="H89" s="204"/>
      <c r="I89" s="204"/>
      <c r="J89" s="204"/>
      <c r="K89" s="204"/>
      <c r="L89" s="204"/>
      <c r="M89" s="204"/>
      <c r="N89" s="204"/>
      <c r="O89" s="204"/>
      <c r="P89" s="204"/>
      <c r="Q89" s="204"/>
      <c r="R89" s="177"/>
      <c r="S89" s="178"/>
      <c r="T89" s="178"/>
      <c r="U89" s="179"/>
      <c r="V89" s="177"/>
      <c r="W89" s="178"/>
      <c r="X89" s="179"/>
      <c r="Y89" s="118"/>
      <c r="Z89" s="202"/>
      <c r="AA89" s="203"/>
      <c r="AB89" s="180" t="str">
        <f t="shared" si="0"/>
        <v/>
      </c>
      <c r="AC89" s="181"/>
      <c r="AD89" s="181"/>
      <c r="AE89" s="182"/>
      <c r="AF89" s="177"/>
      <c r="AG89" s="178"/>
      <c r="AH89" s="178"/>
      <c r="AI89" s="179"/>
      <c r="AJ89" s="180" t="str">
        <f t="shared" si="1"/>
        <v/>
      </c>
      <c r="AK89" s="181"/>
      <c r="AL89" s="181"/>
      <c r="AM89" s="182"/>
      <c r="AN89" s="53" t="str">
        <f>IF(AU89=1,_vst!$C$2,IF(AV89=1,_vst!$C$26,IF(AY89=1,_vst!$C$4,IF(AW89=1,_vst!$C$3,""))))</f>
        <v/>
      </c>
      <c r="AR89" s="127" t="str">
        <f t="shared" si="2"/>
        <v/>
      </c>
      <c r="AS89" s="127" t="str">
        <f t="shared" si="7"/>
        <v/>
      </c>
      <c r="AT89" s="20">
        <f>IF(OR(K89=_vst!$B$9,K89=_vst!$B$10,K89=_vst!$B$11,K89=_vst!$B$12),1,IF(K89=_vst!$B$3,2,0))</f>
        <v>0</v>
      </c>
      <c r="AU89" s="20">
        <f t="shared" si="8"/>
        <v>0</v>
      </c>
      <c r="AV89" s="20">
        <f t="shared" si="3"/>
        <v>0</v>
      </c>
      <c r="AW89" s="23">
        <f t="shared" si="4"/>
        <v>0</v>
      </c>
      <c r="AX89" s="55">
        <f t="shared" si="5"/>
        <v>0</v>
      </c>
      <c r="AY89" s="55">
        <f t="shared" si="6"/>
        <v>0</v>
      </c>
      <c r="AZ89" s="5"/>
    </row>
    <row r="90" spans="1:52" ht="14.1" customHeight="1" x14ac:dyDescent="0.2">
      <c r="A90" s="204"/>
      <c r="B90" s="204"/>
      <c r="C90" s="204"/>
      <c r="D90" s="204"/>
      <c r="E90" s="204"/>
      <c r="F90" s="204"/>
      <c r="G90" s="204"/>
      <c r="H90" s="204"/>
      <c r="I90" s="204"/>
      <c r="J90" s="204"/>
      <c r="K90" s="204"/>
      <c r="L90" s="204"/>
      <c r="M90" s="204"/>
      <c r="N90" s="204"/>
      <c r="O90" s="204"/>
      <c r="P90" s="204"/>
      <c r="Q90" s="204"/>
      <c r="R90" s="177"/>
      <c r="S90" s="178"/>
      <c r="T90" s="178"/>
      <c r="U90" s="179"/>
      <c r="V90" s="177"/>
      <c r="W90" s="178"/>
      <c r="X90" s="179"/>
      <c r="Y90" s="118"/>
      <c r="Z90" s="202"/>
      <c r="AA90" s="203"/>
      <c r="AB90" s="180" t="str">
        <f t="shared" si="0"/>
        <v/>
      </c>
      <c r="AC90" s="181"/>
      <c r="AD90" s="181"/>
      <c r="AE90" s="182"/>
      <c r="AF90" s="177"/>
      <c r="AG90" s="178"/>
      <c r="AH90" s="178"/>
      <c r="AI90" s="179"/>
      <c r="AJ90" s="180" t="str">
        <f t="shared" si="1"/>
        <v/>
      </c>
      <c r="AK90" s="181"/>
      <c r="AL90" s="181"/>
      <c r="AM90" s="182"/>
      <c r="AN90" s="53" t="str">
        <f>IF(AU90=1,_vst!$C$2,IF(AV90=1,_vst!$C$26,IF(AY90=1,_vst!$C$4,IF(AW90=1,_vst!$C$3,""))))</f>
        <v/>
      </c>
      <c r="AR90" s="127" t="str">
        <f t="shared" si="2"/>
        <v/>
      </c>
      <c r="AS90" s="127" t="str">
        <f t="shared" si="7"/>
        <v/>
      </c>
      <c r="AT90" s="20">
        <f>IF(OR(K90=_vst!$B$9,K90=_vst!$B$10,K90=_vst!$B$11,K90=_vst!$B$12),1,IF(K90=_vst!$B$3,2,0))</f>
        <v>0</v>
      </c>
      <c r="AU90" s="20">
        <f t="shared" si="8"/>
        <v>0</v>
      </c>
      <c r="AV90" s="20">
        <f t="shared" si="3"/>
        <v>0</v>
      </c>
      <c r="AW90" s="23">
        <f t="shared" si="4"/>
        <v>0</v>
      </c>
      <c r="AX90" s="55">
        <f t="shared" si="5"/>
        <v>0</v>
      </c>
      <c r="AY90" s="55">
        <f t="shared" si="6"/>
        <v>0</v>
      </c>
      <c r="AZ90" s="5"/>
    </row>
    <row r="91" spans="1:52" ht="14.1" customHeight="1" x14ac:dyDescent="0.2">
      <c r="A91" s="205"/>
      <c r="B91" s="206"/>
      <c r="C91" s="206"/>
      <c r="D91" s="206"/>
      <c r="E91" s="206"/>
      <c r="F91" s="206"/>
      <c r="G91" s="206"/>
      <c r="H91" s="206"/>
      <c r="I91" s="206"/>
      <c r="J91" s="207"/>
      <c r="K91" s="204"/>
      <c r="L91" s="204"/>
      <c r="M91" s="204"/>
      <c r="N91" s="204"/>
      <c r="O91" s="204"/>
      <c r="P91" s="204"/>
      <c r="Q91" s="204"/>
      <c r="R91" s="177"/>
      <c r="S91" s="178"/>
      <c r="T91" s="178"/>
      <c r="U91" s="179"/>
      <c r="V91" s="177"/>
      <c r="W91" s="178"/>
      <c r="X91" s="179"/>
      <c r="Y91" s="118"/>
      <c r="Z91" s="202"/>
      <c r="AA91" s="203"/>
      <c r="AB91" s="180" t="str">
        <f t="shared" si="0"/>
        <v/>
      </c>
      <c r="AC91" s="181"/>
      <c r="AD91" s="181"/>
      <c r="AE91" s="182"/>
      <c r="AF91" s="177"/>
      <c r="AG91" s="178"/>
      <c r="AH91" s="178"/>
      <c r="AI91" s="179"/>
      <c r="AJ91" s="180" t="str">
        <f t="shared" si="1"/>
        <v/>
      </c>
      <c r="AK91" s="181"/>
      <c r="AL91" s="181"/>
      <c r="AM91" s="182"/>
      <c r="AN91" s="53" t="str">
        <f>IF(AU91=1,_vst!$C$2,IF(AV91=1,_vst!$C$26,IF(AY91=1,_vst!$C$4,IF(AW91=1,_vst!$C$3,""))))</f>
        <v/>
      </c>
      <c r="AR91" s="127" t="str">
        <f t="shared" si="2"/>
        <v/>
      </c>
      <c r="AS91" s="127" t="str">
        <f t="shared" si="7"/>
        <v/>
      </c>
      <c r="AT91" s="20">
        <f>IF(OR(K91=_vst!$B$9,K91=_vst!$B$10,K91=_vst!$B$11,K91=_vst!$B$12),1,IF(K91=_vst!$B$3,2,0))</f>
        <v>0</v>
      </c>
      <c r="AU91" s="20">
        <f t="shared" si="8"/>
        <v>0</v>
      </c>
      <c r="AV91" s="20">
        <f t="shared" si="3"/>
        <v>0</v>
      </c>
      <c r="AW91" s="23">
        <f t="shared" si="4"/>
        <v>0</v>
      </c>
      <c r="AX91" s="55">
        <f t="shared" si="5"/>
        <v>0</v>
      </c>
      <c r="AY91" s="55">
        <f t="shared" si="6"/>
        <v>0</v>
      </c>
      <c r="AZ91" s="5"/>
    </row>
    <row r="92" spans="1:52" ht="14.1" customHeight="1" x14ac:dyDescent="0.2">
      <c r="A92" s="205"/>
      <c r="B92" s="206"/>
      <c r="C92" s="206"/>
      <c r="D92" s="206"/>
      <c r="E92" s="206"/>
      <c r="F92" s="206"/>
      <c r="G92" s="206"/>
      <c r="H92" s="206"/>
      <c r="I92" s="206"/>
      <c r="J92" s="207"/>
      <c r="K92" s="204"/>
      <c r="L92" s="204"/>
      <c r="M92" s="204"/>
      <c r="N92" s="204"/>
      <c r="O92" s="204"/>
      <c r="P92" s="204"/>
      <c r="Q92" s="204"/>
      <c r="R92" s="177"/>
      <c r="S92" s="178"/>
      <c r="T92" s="178"/>
      <c r="U92" s="179"/>
      <c r="V92" s="177"/>
      <c r="W92" s="178"/>
      <c r="X92" s="179"/>
      <c r="Y92" s="118"/>
      <c r="Z92" s="202"/>
      <c r="AA92" s="203"/>
      <c r="AB92" s="180" t="str">
        <f t="shared" si="0"/>
        <v/>
      </c>
      <c r="AC92" s="181"/>
      <c r="AD92" s="181"/>
      <c r="AE92" s="182"/>
      <c r="AF92" s="177"/>
      <c r="AG92" s="178"/>
      <c r="AH92" s="178"/>
      <c r="AI92" s="179"/>
      <c r="AJ92" s="180" t="str">
        <f t="shared" si="1"/>
        <v/>
      </c>
      <c r="AK92" s="181"/>
      <c r="AL92" s="181"/>
      <c r="AM92" s="182"/>
      <c r="AN92" s="53" t="str">
        <f>IF(AU92=1,_vst!$C$2,IF(AV92=1,_vst!$C$26,IF(AY92=1,_vst!$C$4,IF(AW92=1,_vst!$C$3,""))))</f>
        <v/>
      </c>
      <c r="AR92" s="127" t="str">
        <f t="shared" si="2"/>
        <v/>
      </c>
      <c r="AS92" s="127" t="str">
        <f t="shared" si="7"/>
        <v/>
      </c>
      <c r="AT92" s="20">
        <f>IF(OR(K92=_vst!$B$9,K92=_vst!$B$10,K92=_vst!$B$11,K92=_vst!$B$12),1,IF(K92=_vst!$B$3,2,0))</f>
        <v>0</v>
      </c>
      <c r="AU92" s="20">
        <f t="shared" si="8"/>
        <v>0</v>
      </c>
      <c r="AV92" s="20">
        <f t="shared" si="3"/>
        <v>0</v>
      </c>
      <c r="AW92" s="23">
        <f t="shared" si="4"/>
        <v>0</v>
      </c>
      <c r="AX92" s="55">
        <f t="shared" si="5"/>
        <v>0</v>
      </c>
      <c r="AY92" s="55">
        <f t="shared" si="6"/>
        <v>0</v>
      </c>
      <c r="AZ92" s="5"/>
    </row>
    <row r="93" spans="1:52" ht="14.1" customHeight="1" x14ac:dyDescent="0.2">
      <c r="A93" s="205"/>
      <c r="B93" s="206"/>
      <c r="C93" s="206"/>
      <c r="D93" s="206"/>
      <c r="E93" s="206"/>
      <c r="F93" s="206"/>
      <c r="G93" s="206"/>
      <c r="H93" s="206"/>
      <c r="I93" s="206"/>
      <c r="J93" s="207"/>
      <c r="K93" s="204"/>
      <c r="L93" s="204"/>
      <c r="M93" s="204"/>
      <c r="N93" s="204"/>
      <c r="O93" s="204"/>
      <c r="P93" s="204"/>
      <c r="Q93" s="204"/>
      <c r="R93" s="177"/>
      <c r="S93" s="178"/>
      <c r="T93" s="178"/>
      <c r="U93" s="179"/>
      <c r="V93" s="177"/>
      <c r="W93" s="178"/>
      <c r="X93" s="179"/>
      <c r="Y93" s="118"/>
      <c r="Z93" s="202"/>
      <c r="AA93" s="203"/>
      <c r="AB93" s="180" t="str">
        <f t="shared" si="0"/>
        <v/>
      </c>
      <c r="AC93" s="181"/>
      <c r="AD93" s="181"/>
      <c r="AE93" s="182"/>
      <c r="AF93" s="177"/>
      <c r="AG93" s="178"/>
      <c r="AH93" s="178"/>
      <c r="AI93" s="179"/>
      <c r="AJ93" s="180" t="str">
        <f t="shared" si="1"/>
        <v/>
      </c>
      <c r="AK93" s="181"/>
      <c r="AL93" s="181"/>
      <c r="AM93" s="182"/>
      <c r="AN93" s="53" t="str">
        <f>IF(AU93=1,_vst!$C$2,IF(AV93=1,_vst!$C$26,IF(AY93=1,_vst!$C$4,IF(AW93=1,_vst!$C$3,""))))</f>
        <v/>
      </c>
      <c r="AR93" s="127" t="str">
        <f t="shared" si="2"/>
        <v/>
      </c>
      <c r="AS93" s="127" t="str">
        <f t="shared" si="7"/>
        <v/>
      </c>
      <c r="AT93" s="20">
        <f>IF(OR(K93=_vst!$B$9,K93=_vst!$B$10,K93=_vst!$B$11,K93=_vst!$B$12),1,IF(K93=_vst!$B$3,2,0))</f>
        <v>0</v>
      </c>
      <c r="AU93" s="20">
        <f t="shared" si="8"/>
        <v>0</v>
      </c>
      <c r="AV93" s="20">
        <f t="shared" si="3"/>
        <v>0</v>
      </c>
      <c r="AW93" s="23">
        <f t="shared" si="4"/>
        <v>0</v>
      </c>
      <c r="AX93" s="55">
        <f t="shared" si="5"/>
        <v>0</v>
      </c>
      <c r="AY93" s="55">
        <f t="shared" si="6"/>
        <v>0</v>
      </c>
      <c r="AZ93" s="5"/>
    </row>
    <row r="94" spans="1:52" ht="14.1" customHeight="1" x14ac:dyDescent="0.2">
      <c r="A94" s="205"/>
      <c r="B94" s="206"/>
      <c r="C94" s="206"/>
      <c r="D94" s="206"/>
      <c r="E94" s="206"/>
      <c r="F94" s="206"/>
      <c r="G94" s="206"/>
      <c r="H94" s="206"/>
      <c r="I94" s="206"/>
      <c r="J94" s="207"/>
      <c r="K94" s="204"/>
      <c r="L94" s="204"/>
      <c r="M94" s="204"/>
      <c r="N94" s="204"/>
      <c r="O94" s="204"/>
      <c r="P94" s="204"/>
      <c r="Q94" s="204"/>
      <c r="R94" s="177"/>
      <c r="S94" s="178"/>
      <c r="T94" s="178"/>
      <c r="U94" s="179"/>
      <c r="V94" s="177"/>
      <c r="W94" s="178"/>
      <c r="X94" s="179"/>
      <c r="Y94" s="118"/>
      <c r="Z94" s="202"/>
      <c r="AA94" s="203"/>
      <c r="AB94" s="180" t="str">
        <f t="shared" si="0"/>
        <v/>
      </c>
      <c r="AC94" s="181"/>
      <c r="AD94" s="181"/>
      <c r="AE94" s="182"/>
      <c r="AF94" s="177"/>
      <c r="AG94" s="178"/>
      <c r="AH94" s="178"/>
      <c r="AI94" s="179"/>
      <c r="AJ94" s="180" t="str">
        <f t="shared" si="1"/>
        <v/>
      </c>
      <c r="AK94" s="181"/>
      <c r="AL94" s="181"/>
      <c r="AM94" s="182"/>
      <c r="AN94" s="53" t="str">
        <f>IF(AU94=1,_vst!$C$2,IF(AV94=1,_vst!$C$26,IF(AY94=1,_vst!$C$4,IF(AW94=1,_vst!$C$3,""))))</f>
        <v/>
      </c>
      <c r="AR94" s="127" t="str">
        <f t="shared" si="2"/>
        <v/>
      </c>
      <c r="AS94" s="127" t="str">
        <f t="shared" si="7"/>
        <v/>
      </c>
      <c r="AT94" s="20">
        <f>IF(OR(K94=_vst!$B$9,K94=_vst!$B$10,K94=_vst!$B$11,K94=_vst!$B$12),1,IF(K94=_vst!$B$3,2,0))</f>
        <v>0</v>
      </c>
      <c r="AU94" s="20">
        <f t="shared" si="8"/>
        <v>0</v>
      </c>
      <c r="AV94" s="20">
        <f t="shared" si="3"/>
        <v>0</v>
      </c>
      <c r="AW94" s="23">
        <f t="shared" si="4"/>
        <v>0</v>
      </c>
      <c r="AX94" s="55">
        <f t="shared" si="5"/>
        <v>0</v>
      </c>
      <c r="AY94" s="55">
        <f t="shared" si="6"/>
        <v>0</v>
      </c>
      <c r="AZ94" s="5"/>
    </row>
    <row r="95" spans="1:52" ht="14.1" customHeight="1" x14ac:dyDescent="0.2">
      <c r="A95" s="205"/>
      <c r="B95" s="206"/>
      <c r="C95" s="206"/>
      <c r="D95" s="206"/>
      <c r="E95" s="206"/>
      <c r="F95" s="206"/>
      <c r="G95" s="206"/>
      <c r="H95" s="206"/>
      <c r="I95" s="206"/>
      <c r="J95" s="207"/>
      <c r="K95" s="204"/>
      <c r="L95" s="204"/>
      <c r="M95" s="204"/>
      <c r="N95" s="204"/>
      <c r="O95" s="204"/>
      <c r="P95" s="204"/>
      <c r="Q95" s="204"/>
      <c r="R95" s="177"/>
      <c r="S95" s="178"/>
      <c r="T95" s="178"/>
      <c r="U95" s="179"/>
      <c r="V95" s="177"/>
      <c r="W95" s="178"/>
      <c r="X95" s="179"/>
      <c r="Y95" s="118"/>
      <c r="Z95" s="202"/>
      <c r="AA95" s="203"/>
      <c r="AB95" s="180" t="str">
        <f t="shared" si="0"/>
        <v/>
      </c>
      <c r="AC95" s="181"/>
      <c r="AD95" s="181"/>
      <c r="AE95" s="182"/>
      <c r="AF95" s="177"/>
      <c r="AG95" s="178"/>
      <c r="AH95" s="178"/>
      <c r="AI95" s="179"/>
      <c r="AJ95" s="180" t="str">
        <f t="shared" si="1"/>
        <v/>
      </c>
      <c r="AK95" s="181"/>
      <c r="AL95" s="181"/>
      <c r="AM95" s="182"/>
      <c r="AN95" s="53" t="str">
        <f>IF(AU95=1,_vst!$C$2,IF(AV95=1,_vst!$C$26,IF(AY95=1,_vst!$C$4,IF(AW95=1,_vst!$C$3,""))))</f>
        <v/>
      </c>
      <c r="AR95" s="127" t="str">
        <f t="shared" si="2"/>
        <v/>
      </c>
      <c r="AS95" s="127" t="str">
        <f t="shared" si="7"/>
        <v/>
      </c>
      <c r="AT95" s="20">
        <f>IF(OR(K95=_vst!$B$9,K95=_vst!$B$10,K95=_vst!$B$11,K95=_vst!$B$12),1,IF(K95=_vst!$B$3,2,0))</f>
        <v>0</v>
      </c>
      <c r="AU95" s="20">
        <f t="shared" si="8"/>
        <v>0</v>
      </c>
      <c r="AV95" s="20">
        <f t="shared" si="3"/>
        <v>0</v>
      </c>
      <c r="AW95" s="23">
        <f t="shared" si="4"/>
        <v>0</v>
      </c>
      <c r="AX95" s="55">
        <f t="shared" si="5"/>
        <v>0</v>
      </c>
      <c r="AY95" s="55">
        <f t="shared" si="6"/>
        <v>0</v>
      </c>
      <c r="AZ95" s="5"/>
    </row>
    <row r="96" spans="1:52" ht="14.1" customHeight="1" x14ac:dyDescent="0.2">
      <c r="A96" s="205"/>
      <c r="B96" s="206"/>
      <c r="C96" s="206"/>
      <c r="D96" s="206"/>
      <c r="E96" s="206"/>
      <c r="F96" s="206"/>
      <c r="G96" s="206"/>
      <c r="H96" s="206"/>
      <c r="I96" s="206"/>
      <c r="J96" s="207"/>
      <c r="K96" s="204"/>
      <c r="L96" s="204"/>
      <c r="M96" s="204"/>
      <c r="N96" s="204"/>
      <c r="O96" s="204"/>
      <c r="P96" s="204"/>
      <c r="Q96" s="204"/>
      <c r="R96" s="177"/>
      <c r="S96" s="178"/>
      <c r="T96" s="178"/>
      <c r="U96" s="179"/>
      <c r="V96" s="177"/>
      <c r="W96" s="178"/>
      <c r="X96" s="179"/>
      <c r="Y96" s="118"/>
      <c r="Z96" s="202"/>
      <c r="AA96" s="203"/>
      <c r="AB96" s="180" t="str">
        <f t="shared" si="0"/>
        <v/>
      </c>
      <c r="AC96" s="181"/>
      <c r="AD96" s="181"/>
      <c r="AE96" s="182"/>
      <c r="AF96" s="177"/>
      <c r="AG96" s="178"/>
      <c r="AH96" s="178"/>
      <c r="AI96" s="179"/>
      <c r="AJ96" s="180" t="str">
        <f t="shared" si="1"/>
        <v/>
      </c>
      <c r="AK96" s="181"/>
      <c r="AL96" s="181"/>
      <c r="AM96" s="182"/>
      <c r="AN96" s="53" t="str">
        <f>IF(AU96=1,_vst!$C$2,IF(AV96=1,_vst!$C$26,IF(AY96=1,_vst!$C$4,IF(AW96=1,_vst!$C$3,""))))</f>
        <v/>
      </c>
      <c r="AR96" s="127" t="str">
        <f t="shared" si="2"/>
        <v/>
      </c>
      <c r="AS96" s="127" t="str">
        <f t="shared" si="7"/>
        <v/>
      </c>
      <c r="AT96" s="20">
        <f>IF(OR(K96=_vst!$B$9,K96=_vst!$B$10,K96=_vst!$B$11,K96=_vst!$B$12),1,IF(K96=_vst!$B$3,2,0))</f>
        <v>0</v>
      </c>
      <c r="AU96" s="20">
        <f t="shared" si="8"/>
        <v>0</v>
      </c>
      <c r="AV96" s="20">
        <f t="shared" si="3"/>
        <v>0</v>
      </c>
      <c r="AW96" s="23">
        <f t="shared" si="4"/>
        <v>0</v>
      </c>
      <c r="AX96" s="55">
        <f t="shared" si="5"/>
        <v>0</v>
      </c>
      <c r="AY96" s="55">
        <f t="shared" si="6"/>
        <v>0</v>
      </c>
      <c r="AZ96" s="5"/>
    </row>
    <row r="97" spans="1:52" ht="14.1" customHeight="1" x14ac:dyDescent="0.2">
      <c r="A97" s="205"/>
      <c r="B97" s="206"/>
      <c r="C97" s="206"/>
      <c r="D97" s="206"/>
      <c r="E97" s="206"/>
      <c r="F97" s="206"/>
      <c r="G97" s="206"/>
      <c r="H97" s="206"/>
      <c r="I97" s="206"/>
      <c r="J97" s="207"/>
      <c r="K97" s="204"/>
      <c r="L97" s="204"/>
      <c r="M97" s="204"/>
      <c r="N97" s="204"/>
      <c r="O97" s="204"/>
      <c r="P97" s="204"/>
      <c r="Q97" s="204"/>
      <c r="R97" s="177"/>
      <c r="S97" s="178"/>
      <c r="T97" s="178"/>
      <c r="U97" s="179"/>
      <c r="V97" s="177"/>
      <c r="W97" s="178"/>
      <c r="X97" s="179"/>
      <c r="Y97" s="118"/>
      <c r="Z97" s="202"/>
      <c r="AA97" s="203"/>
      <c r="AB97" s="180" t="str">
        <f t="shared" si="0"/>
        <v/>
      </c>
      <c r="AC97" s="181"/>
      <c r="AD97" s="181"/>
      <c r="AE97" s="182"/>
      <c r="AF97" s="177"/>
      <c r="AG97" s="178"/>
      <c r="AH97" s="178"/>
      <c r="AI97" s="179"/>
      <c r="AJ97" s="180" t="str">
        <f t="shared" si="1"/>
        <v/>
      </c>
      <c r="AK97" s="181"/>
      <c r="AL97" s="181"/>
      <c r="AM97" s="182"/>
      <c r="AN97" s="53" t="str">
        <f>IF(AU97=1,_vst!$C$2,IF(AV97=1,_vst!$C$26,IF(AY97=1,_vst!$C$4,IF(AW97=1,_vst!$C$3,""))))</f>
        <v/>
      </c>
      <c r="AR97" s="127" t="str">
        <f t="shared" si="2"/>
        <v/>
      </c>
      <c r="AS97" s="127" t="str">
        <f t="shared" si="7"/>
        <v/>
      </c>
      <c r="AT97" s="20">
        <f>IF(OR(K97=_vst!$B$9,K97=_vst!$B$10,K97=_vst!$B$11,K97=_vst!$B$12),1,IF(K97=_vst!$B$3,2,0))</f>
        <v>0</v>
      </c>
      <c r="AU97" s="20">
        <f t="shared" si="8"/>
        <v>0</v>
      </c>
      <c r="AV97" s="20">
        <f t="shared" si="3"/>
        <v>0</v>
      </c>
      <c r="AW97" s="23">
        <f t="shared" si="4"/>
        <v>0</v>
      </c>
      <c r="AX97" s="55">
        <f t="shared" si="5"/>
        <v>0</v>
      </c>
      <c r="AY97" s="55">
        <f t="shared" si="6"/>
        <v>0</v>
      </c>
      <c r="AZ97" s="5"/>
    </row>
    <row r="98" spans="1:52" ht="14.1" customHeight="1" x14ac:dyDescent="0.2">
      <c r="A98" s="205"/>
      <c r="B98" s="206"/>
      <c r="C98" s="206"/>
      <c r="D98" s="206"/>
      <c r="E98" s="206"/>
      <c r="F98" s="206"/>
      <c r="G98" s="206"/>
      <c r="H98" s="206"/>
      <c r="I98" s="206"/>
      <c r="J98" s="207"/>
      <c r="K98" s="204"/>
      <c r="L98" s="204"/>
      <c r="M98" s="204"/>
      <c r="N98" s="204"/>
      <c r="O98" s="204"/>
      <c r="P98" s="204"/>
      <c r="Q98" s="204"/>
      <c r="R98" s="177"/>
      <c r="S98" s="178"/>
      <c r="T98" s="178"/>
      <c r="U98" s="179"/>
      <c r="V98" s="177"/>
      <c r="W98" s="178"/>
      <c r="X98" s="179"/>
      <c r="Y98" s="118"/>
      <c r="Z98" s="202"/>
      <c r="AA98" s="203"/>
      <c r="AB98" s="180" t="str">
        <f t="shared" si="0"/>
        <v/>
      </c>
      <c r="AC98" s="181"/>
      <c r="AD98" s="181"/>
      <c r="AE98" s="182"/>
      <c r="AF98" s="177"/>
      <c r="AG98" s="178"/>
      <c r="AH98" s="178"/>
      <c r="AI98" s="179"/>
      <c r="AJ98" s="180" t="str">
        <f t="shared" si="1"/>
        <v/>
      </c>
      <c r="AK98" s="181"/>
      <c r="AL98" s="181"/>
      <c r="AM98" s="182"/>
      <c r="AN98" s="53" t="str">
        <f>IF(AU98=1,_vst!$C$2,IF(AV98=1,_vst!$C$26,IF(AY98=1,_vst!$C$4,IF(AW98=1,_vst!$C$3,""))))</f>
        <v/>
      </c>
      <c r="AR98" s="127" t="str">
        <f t="shared" si="2"/>
        <v/>
      </c>
      <c r="AS98" s="127" t="str">
        <f t="shared" si="7"/>
        <v/>
      </c>
      <c r="AT98" s="20">
        <f>IF(OR(K98=_vst!$B$9,K98=_vst!$B$10,K98=_vst!$B$11,K98=_vst!$B$12),1,IF(K98=_vst!$B$3,2,0))</f>
        <v>0</v>
      </c>
      <c r="AU98" s="20">
        <f t="shared" si="8"/>
        <v>0</v>
      </c>
      <c r="AV98" s="20">
        <f t="shared" si="3"/>
        <v>0</v>
      </c>
      <c r="AW98" s="23">
        <f t="shared" si="4"/>
        <v>0</v>
      </c>
      <c r="AX98" s="55">
        <f t="shared" si="5"/>
        <v>0</v>
      </c>
      <c r="AY98" s="55">
        <f t="shared" si="6"/>
        <v>0</v>
      </c>
      <c r="AZ98" s="5"/>
    </row>
    <row r="99" spans="1:52" ht="14.1" customHeight="1" x14ac:dyDescent="0.2">
      <c r="A99" s="205"/>
      <c r="B99" s="206"/>
      <c r="C99" s="206"/>
      <c r="D99" s="206"/>
      <c r="E99" s="206"/>
      <c r="F99" s="206"/>
      <c r="G99" s="206"/>
      <c r="H99" s="206"/>
      <c r="I99" s="206"/>
      <c r="J99" s="207"/>
      <c r="K99" s="204"/>
      <c r="L99" s="204"/>
      <c r="M99" s="204"/>
      <c r="N99" s="204"/>
      <c r="O99" s="204"/>
      <c r="P99" s="204"/>
      <c r="Q99" s="204"/>
      <c r="R99" s="177"/>
      <c r="S99" s="178"/>
      <c r="T99" s="178"/>
      <c r="U99" s="179"/>
      <c r="V99" s="177"/>
      <c r="W99" s="178"/>
      <c r="X99" s="179"/>
      <c r="Y99" s="118"/>
      <c r="Z99" s="202"/>
      <c r="AA99" s="203"/>
      <c r="AB99" s="180" t="str">
        <f t="shared" si="0"/>
        <v/>
      </c>
      <c r="AC99" s="181"/>
      <c r="AD99" s="181"/>
      <c r="AE99" s="182"/>
      <c r="AF99" s="177"/>
      <c r="AG99" s="178"/>
      <c r="AH99" s="178"/>
      <c r="AI99" s="179"/>
      <c r="AJ99" s="180" t="str">
        <f t="shared" si="1"/>
        <v/>
      </c>
      <c r="AK99" s="181"/>
      <c r="AL99" s="181"/>
      <c r="AM99" s="182"/>
      <c r="AN99" s="53" t="str">
        <f>IF(AU99=1,_vst!$C$2,IF(AV99=1,_vst!$C$26,IF(AY99=1,_vst!$C$4,IF(AW99=1,_vst!$C$3,""))))</f>
        <v/>
      </c>
      <c r="AR99" s="127" t="str">
        <f t="shared" si="2"/>
        <v/>
      </c>
      <c r="AS99" s="127" t="str">
        <f t="shared" si="7"/>
        <v/>
      </c>
      <c r="AT99" s="20">
        <f>IF(OR(K99=_vst!$B$9,K99=_vst!$B$10,K99=_vst!$B$11,K99=_vst!$B$12),1,IF(K99=_vst!$B$3,2,0))</f>
        <v>0</v>
      </c>
      <c r="AU99" s="20">
        <f t="shared" si="8"/>
        <v>0</v>
      </c>
      <c r="AV99" s="20">
        <f t="shared" si="3"/>
        <v>0</v>
      </c>
      <c r="AW99" s="23">
        <f t="shared" si="4"/>
        <v>0</v>
      </c>
      <c r="AX99" s="55">
        <f t="shared" si="5"/>
        <v>0</v>
      </c>
      <c r="AY99" s="55">
        <f t="shared" si="6"/>
        <v>0</v>
      </c>
      <c r="AZ99" s="5"/>
    </row>
    <row r="100" spans="1:52" ht="14.1" customHeight="1" x14ac:dyDescent="0.2">
      <c r="A100" s="205"/>
      <c r="B100" s="206"/>
      <c r="C100" s="206"/>
      <c r="D100" s="206"/>
      <c r="E100" s="206"/>
      <c r="F100" s="206"/>
      <c r="G100" s="206"/>
      <c r="H100" s="206"/>
      <c r="I100" s="206"/>
      <c r="J100" s="207"/>
      <c r="K100" s="204"/>
      <c r="L100" s="204"/>
      <c r="M100" s="204"/>
      <c r="N100" s="204"/>
      <c r="O100" s="204"/>
      <c r="P100" s="204"/>
      <c r="Q100" s="204"/>
      <c r="R100" s="177"/>
      <c r="S100" s="178"/>
      <c r="T100" s="178"/>
      <c r="U100" s="179"/>
      <c r="V100" s="177"/>
      <c r="W100" s="178"/>
      <c r="X100" s="179"/>
      <c r="Y100" s="118"/>
      <c r="Z100" s="202"/>
      <c r="AA100" s="203"/>
      <c r="AB100" s="180" t="str">
        <f t="shared" si="0"/>
        <v/>
      </c>
      <c r="AC100" s="181"/>
      <c r="AD100" s="181"/>
      <c r="AE100" s="182"/>
      <c r="AF100" s="177"/>
      <c r="AG100" s="178"/>
      <c r="AH100" s="178"/>
      <c r="AI100" s="179"/>
      <c r="AJ100" s="180" t="str">
        <f t="shared" si="1"/>
        <v/>
      </c>
      <c r="AK100" s="181"/>
      <c r="AL100" s="181"/>
      <c r="AM100" s="182"/>
      <c r="AN100" s="53" t="str">
        <f>IF(AU100=1,_vst!$C$2,IF(AV100=1,_vst!$C$26,IF(AY100=1,_vst!$C$4,IF(AW100=1,_vst!$C$3,""))))</f>
        <v/>
      </c>
      <c r="AR100" s="127" t="str">
        <f t="shared" si="2"/>
        <v/>
      </c>
      <c r="AS100" s="127" t="str">
        <f t="shared" si="7"/>
        <v/>
      </c>
      <c r="AT100" s="20">
        <f>IF(OR(K100=_vst!$B$9,K100=_vst!$B$10,K100=_vst!$B$11,K100=_vst!$B$12),1,IF(K100=_vst!$B$3,2,0))</f>
        <v>0</v>
      </c>
      <c r="AU100" s="20">
        <f t="shared" si="8"/>
        <v>0</v>
      </c>
      <c r="AV100" s="20">
        <f t="shared" si="3"/>
        <v>0</v>
      </c>
      <c r="AW100" s="23">
        <f t="shared" si="4"/>
        <v>0</v>
      </c>
      <c r="AX100" s="55">
        <f t="shared" si="5"/>
        <v>0</v>
      </c>
      <c r="AY100" s="55">
        <f t="shared" si="6"/>
        <v>0</v>
      </c>
      <c r="AZ100" s="5"/>
    </row>
    <row r="101" spans="1:52" ht="14.1" customHeight="1" x14ac:dyDescent="0.2">
      <c r="A101" s="205"/>
      <c r="B101" s="206"/>
      <c r="C101" s="206"/>
      <c r="D101" s="206"/>
      <c r="E101" s="206"/>
      <c r="F101" s="206"/>
      <c r="G101" s="206"/>
      <c r="H101" s="206"/>
      <c r="I101" s="206"/>
      <c r="J101" s="207"/>
      <c r="K101" s="204"/>
      <c r="L101" s="204"/>
      <c r="M101" s="204"/>
      <c r="N101" s="204"/>
      <c r="O101" s="204"/>
      <c r="P101" s="204"/>
      <c r="Q101" s="204"/>
      <c r="R101" s="177"/>
      <c r="S101" s="178"/>
      <c r="T101" s="178"/>
      <c r="U101" s="179"/>
      <c r="V101" s="177"/>
      <c r="W101" s="178"/>
      <c r="X101" s="179"/>
      <c r="Y101" s="118"/>
      <c r="Z101" s="202"/>
      <c r="AA101" s="203"/>
      <c r="AB101" s="180" t="str">
        <f t="shared" si="0"/>
        <v/>
      </c>
      <c r="AC101" s="181"/>
      <c r="AD101" s="181"/>
      <c r="AE101" s="182"/>
      <c r="AF101" s="177"/>
      <c r="AG101" s="178"/>
      <c r="AH101" s="178"/>
      <c r="AI101" s="179"/>
      <c r="AJ101" s="180" t="str">
        <f t="shared" si="1"/>
        <v/>
      </c>
      <c r="AK101" s="181"/>
      <c r="AL101" s="181"/>
      <c r="AM101" s="182"/>
      <c r="AN101" s="53" t="str">
        <f>IF(AU101=1,_vst!$C$2,IF(AV101=1,_vst!$C$26,IF(AY101=1,_vst!$C$4,IF(AW101=1,_vst!$C$3,""))))</f>
        <v/>
      </c>
      <c r="AR101" s="127" t="str">
        <f t="shared" si="2"/>
        <v/>
      </c>
      <c r="AS101" s="127" t="str">
        <f t="shared" si="7"/>
        <v/>
      </c>
      <c r="AT101" s="20">
        <f>IF(OR(K101=_vst!$B$9,K101=_vst!$B$10,K101=_vst!$B$11,K101=_vst!$B$12),1,IF(K101=_vst!$B$3,2,0))</f>
        <v>0</v>
      </c>
      <c r="AU101" s="20">
        <f t="shared" si="8"/>
        <v>0</v>
      </c>
      <c r="AV101" s="20">
        <f t="shared" si="3"/>
        <v>0</v>
      </c>
      <c r="AW101" s="23">
        <f t="shared" si="4"/>
        <v>0</v>
      </c>
      <c r="AX101" s="55">
        <f t="shared" si="5"/>
        <v>0</v>
      </c>
      <c r="AY101" s="55">
        <f t="shared" si="6"/>
        <v>0</v>
      </c>
      <c r="AZ101" s="5"/>
    </row>
    <row r="102" spans="1:52" ht="14.1" customHeight="1" x14ac:dyDescent="0.2">
      <c r="A102" s="205"/>
      <c r="B102" s="206"/>
      <c r="C102" s="206"/>
      <c r="D102" s="206"/>
      <c r="E102" s="206"/>
      <c r="F102" s="206"/>
      <c r="G102" s="206"/>
      <c r="H102" s="206"/>
      <c r="I102" s="206"/>
      <c r="J102" s="207"/>
      <c r="K102" s="205"/>
      <c r="L102" s="206"/>
      <c r="M102" s="206"/>
      <c r="N102" s="206"/>
      <c r="O102" s="206"/>
      <c r="P102" s="206"/>
      <c r="Q102" s="207"/>
      <c r="R102" s="177"/>
      <c r="S102" s="178"/>
      <c r="T102" s="178"/>
      <c r="U102" s="179"/>
      <c r="V102" s="177"/>
      <c r="W102" s="178"/>
      <c r="X102" s="179"/>
      <c r="Y102" s="118"/>
      <c r="Z102" s="202"/>
      <c r="AA102" s="203"/>
      <c r="AB102" s="180" t="str">
        <f t="shared" si="0"/>
        <v/>
      </c>
      <c r="AC102" s="181"/>
      <c r="AD102" s="181"/>
      <c r="AE102" s="182"/>
      <c r="AF102" s="177"/>
      <c r="AG102" s="178"/>
      <c r="AH102" s="178"/>
      <c r="AI102" s="179"/>
      <c r="AJ102" s="180" t="str">
        <f t="shared" si="1"/>
        <v/>
      </c>
      <c r="AK102" s="181"/>
      <c r="AL102" s="181"/>
      <c r="AM102" s="182"/>
      <c r="AN102" s="53" t="str">
        <f>IF(AU102=1,_vst!$C$2,IF(AV102=1,_vst!$C$26,IF(AY102=1,_vst!$C$4,IF(AW102=1,_vst!$C$3,""))))</f>
        <v/>
      </c>
      <c r="AR102" s="127" t="str">
        <f t="shared" si="2"/>
        <v/>
      </c>
      <c r="AS102" s="127" t="str">
        <f t="shared" si="7"/>
        <v/>
      </c>
      <c r="AT102" s="20">
        <f>IF(OR(K102=_vst!$B$9,K102=_vst!$B$10,K102=_vst!$B$11,K102=_vst!$B$12),1,IF(K102=_vst!$B$3,2,0))</f>
        <v>0</v>
      </c>
      <c r="AU102" s="20">
        <f t="shared" si="8"/>
        <v>0</v>
      </c>
      <c r="AV102" s="20">
        <f t="shared" si="3"/>
        <v>0</v>
      </c>
      <c r="AW102" s="23">
        <f t="shared" si="4"/>
        <v>0</v>
      </c>
      <c r="AX102" s="55">
        <f t="shared" si="5"/>
        <v>0</v>
      </c>
      <c r="AY102" s="55">
        <f t="shared" si="6"/>
        <v>0</v>
      </c>
      <c r="AZ102" s="5"/>
    </row>
    <row r="103" spans="1:52" ht="14.1" customHeight="1" x14ac:dyDescent="0.2">
      <c r="A103" s="205"/>
      <c r="B103" s="206"/>
      <c r="C103" s="206"/>
      <c r="D103" s="206"/>
      <c r="E103" s="206"/>
      <c r="F103" s="206"/>
      <c r="G103" s="206"/>
      <c r="H103" s="206"/>
      <c r="I103" s="206"/>
      <c r="J103" s="207"/>
      <c r="K103" s="205"/>
      <c r="L103" s="206"/>
      <c r="M103" s="206"/>
      <c r="N103" s="206"/>
      <c r="O103" s="206"/>
      <c r="P103" s="206"/>
      <c r="Q103" s="207"/>
      <c r="R103" s="177"/>
      <c r="S103" s="178"/>
      <c r="T103" s="178"/>
      <c r="U103" s="179"/>
      <c r="V103" s="177"/>
      <c r="W103" s="178"/>
      <c r="X103" s="179"/>
      <c r="Y103" s="118"/>
      <c r="Z103" s="202"/>
      <c r="AA103" s="203"/>
      <c r="AB103" s="180" t="str">
        <f t="shared" si="0"/>
        <v/>
      </c>
      <c r="AC103" s="181"/>
      <c r="AD103" s="181"/>
      <c r="AE103" s="182"/>
      <c r="AF103" s="177"/>
      <c r="AG103" s="178"/>
      <c r="AH103" s="178"/>
      <c r="AI103" s="179"/>
      <c r="AJ103" s="180" t="str">
        <f t="shared" si="1"/>
        <v/>
      </c>
      <c r="AK103" s="181"/>
      <c r="AL103" s="181"/>
      <c r="AM103" s="182"/>
      <c r="AN103" s="53" t="str">
        <f>IF(AU103=1,_vst!$C$2,IF(AV103=1,_vst!$C$26,IF(AY103=1,_vst!$C$4,IF(AW103=1,_vst!$C$3,""))))</f>
        <v/>
      </c>
      <c r="AR103" s="127" t="str">
        <f t="shared" si="2"/>
        <v/>
      </c>
      <c r="AS103" s="127" t="str">
        <f t="shared" si="7"/>
        <v/>
      </c>
      <c r="AT103" s="20">
        <f>IF(OR(K103=_vst!$B$9,K103=_vst!$B$10,K103=_vst!$B$11,K103=_vst!$B$12),1,IF(K103=_vst!$B$3,2,0))</f>
        <v>0</v>
      </c>
      <c r="AU103" s="20">
        <f t="shared" si="8"/>
        <v>0</v>
      </c>
      <c r="AV103" s="20">
        <f t="shared" si="3"/>
        <v>0</v>
      </c>
      <c r="AW103" s="23">
        <f t="shared" si="4"/>
        <v>0</v>
      </c>
      <c r="AX103" s="55">
        <f t="shared" si="5"/>
        <v>0</v>
      </c>
      <c r="AY103" s="55">
        <f t="shared" si="6"/>
        <v>0</v>
      </c>
      <c r="AZ103" s="5"/>
    </row>
    <row r="104" spans="1:52" ht="14.1" customHeight="1" x14ac:dyDescent="0.2">
      <c r="A104" s="205"/>
      <c r="B104" s="206"/>
      <c r="C104" s="206"/>
      <c r="D104" s="206"/>
      <c r="E104" s="206"/>
      <c r="F104" s="206"/>
      <c r="G104" s="206"/>
      <c r="H104" s="206"/>
      <c r="I104" s="206"/>
      <c r="J104" s="207"/>
      <c r="K104" s="205"/>
      <c r="L104" s="206"/>
      <c r="M104" s="206"/>
      <c r="N104" s="206"/>
      <c r="O104" s="206"/>
      <c r="P104" s="206"/>
      <c r="Q104" s="207"/>
      <c r="R104" s="177"/>
      <c r="S104" s="178"/>
      <c r="T104" s="178"/>
      <c r="U104" s="179"/>
      <c r="V104" s="177"/>
      <c r="W104" s="178"/>
      <c r="X104" s="179"/>
      <c r="Y104" s="118"/>
      <c r="Z104" s="202"/>
      <c r="AA104" s="203"/>
      <c r="AB104" s="180" t="str">
        <f t="shared" si="0"/>
        <v/>
      </c>
      <c r="AC104" s="181"/>
      <c r="AD104" s="181"/>
      <c r="AE104" s="182"/>
      <c r="AF104" s="177"/>
      <c r="AG104" s="178"/>
      <c r="AH104" s="178"/>
      <c r="AI104" s="179"/>
      <c r="AJ104" s="180" t="str">
        <f t="shared" si="1"/>
        <v/>
      </c>
      <c r="AK104" s="181"/>
      <c r="AL104" s="181"/>
      <c r="AM104" s="182"/>
      <c r="AN104" s="53" t="str">
        <f>IF(AU104=1,_vst!$C$2,IF(AV104=1,_vst!$C$26,IF(AY104=1,_vst!$C$4,IF(AW104=1,_vst!$C$3,""))))</f>
        <v/>
      </c>
      <c r="AR104" s="127" t="str">
        <f t="shared" si="2"/>
        <v/>
      </c>
      <c r="AS104" s="127" t="str">
        <f t="shared" si="7"/>
        <v/>
      </c>
      <c r="AT104" s="20">
        <f>IF(OR(K104=_vst!$B$9,K104=_vst!$B$10,K104=_vst!$B$11,K104=_vst!$B$12),1,IF(K104=_vst!$B$3,2,0))</f>
        <v>0</v>
      </c>
      <c r="AU104" s="20">
        <f t="shared" si="8"/>
        <v>0</v>
      </c>
      <c r="AV104" s="20">
        <f t="shared" si="3"/>
        <v>0</v>
      </c>
      <c r="AW104" s="23">
        <f t="shared" si="4"/>
        <v>0</v>
      </c>
      <c r="AX104" s="55">
        <f t="shared" si="5"/>
        <v>0</v>
      </c>
      <c r="AY104" s="55">
        <f t="shared" si="6"/>
        <v>0</v>
      </c>
      <c r="AZ104" s="5"/>
    </row>
    <row r="105" spans="1:52" ht="14.1" customHeight="1" x14ac:dyDescent="0.2">
      <c r="A105" s="205"/>
      <c r="B105" s="206"/>
      <c r="C105" s="206"/>
      <c r="D105" s="206"/>
      <c r="E105" s="206"/>
      <c r="F105" s="206"/>
      <c r="G105" s="206"/>
      <c r="H105" s="206"/>
      <c r="I105" s="206"/>
      <c r="J105" s="207"/>
      <c r="K105" s="205"/>
      <c r="L105" s="206"/>
      <c r="M105" s="206"/>
      <c r="N105" s="206"/>
      <c r="O105" s="206"/>
      <c r="P105" s="206"/>
      <c r="Q105" s="207"/>
      <c r="R105" s="177"/>
      <c r="S105" s="178"/>
      <c r="T105" s="178"/>
      <c r="U105" s="179"/>
      <c r="V105" s="177"/>
      <c r="W105" s="178"/>
      <c r="X105" s="179"/>
      <c r="Y105" s="118"/>
      <c r="Z105" s="202"/>
      <c r="AA105" s="203"/>
      <c r="AB105" s="180" t="str">
        <f t="shared" si="0"/>
        <v/>
      </c>
      <c r="AC105" s="181"/>
      <c r="AD105" s="181"/>
      <c r="AE105" s="182"/>
      <c r="AF105" s="177"/>
      <c r="AG105" s="178"/>
      <c r="AH105" s="178"/>
      <c r="AI105" s="179"/>
      <c r="AJ105" s="180" t="str">
        <f t="shared" si="1"/>
        <v/>
      </c>
      <c r="AK105" s="181"/>
      <c r="AL105" s="181"/>
      <c r="AM105" s="182"/>
      <c r="AN105" s="53" t="str">
        <f>IF(AU105=1,_vst!$C$2,IF(AV105=1,_vst!$C$26,IF(AY105=1,_vst!$C$4,IF(AW105=1,_vst!$C$3,""))))</f>
        <v/>
      </c>
      <c r="AR105" s="127" t="str">
        <f t="shared" si="2"/>
        <v/>
      </c>
      <c r="AS105" s="127" t="str">
        <f t="shared" si="7"/>
        <v/>
      </c>
      <c r="AT105" s="20">
        <f>IF(OR(K105=_vst!$B$9,K105=_vst!$B$10,K105=_vst!$B$11,K105=_vst!$B$12),1,IF(K105=_vst!$B$3,2,0))</f>
        <v>0</v>
      </c>
      <c r="AU105" s="20">
        <f t="shared" si="8"/>
        <v>0</v>
      </c>
      <c r="AV105" s="20">
        <f t="shared" si="3"/>
        <v>0</v>
      </c>
      <c r="AW105" s="23">
        <f t="shared" si="4"/>
        <v>0</v>
      </c>
      <c r="AX105" s="55">
        <f t="shared" si="5"/>
        <v>0</v>
      </c>
      <c r="AY105" s="55">
        <f t="shared" si="6"/>
        <v>0</v>
      </c>
      <c r="AZ105" s="5"/>
    </row>
    <row r="106" spans="1:52" ht="14.1" customHeight="1" x14ac:dyDescent="0.2">
      <c r="A106" s="205"/>
      <c r="B106" s="206"/>
      <c r="C106" s="206"/>
      <c r="D106" s="206"/>
      <c r="E106" s="206"/>
      <c r="F106" s="206"/>
      <c r="G106" s="206"/>
      <c r="H106" s="206"/>
      <c r="I106" s="206"/>
      <c r="J106" s="207"/>
      <c r="K106" s="204"/>
      <c r="L106" s="204"/>
      <c r="M106" s="204"/>
      <c r="N106" s="204"/>
      <c r="O106" s="204"/>
      <c r="P106" s="204"/>
      <c r="Q106" s="204"/>
      <c r="R106" s="177"/>
      <c r="S106" s="178"/>
      <c r="T106" s="178"/>
      <c r="U106" s="179"/>
      <c r="V106" s="177"/>
      <c r="W106" s="178"/>
      <c r="X106" s="179"/>
      <c r="Y106" s="118"/>
      <c r="Z106" s="202"/>
      <c r="AA106" s="203"/>
      <c r="AB106" s="180" t="str">
        <f t="shared" si="0"/>
        <v/>
      </c>
      <c r="AC106" s="181"/>
      <c r="AD106" s="181"/>
      <c r="AE106" s="182"/>
      <c r="AF106" s="177"/>
      <c r="AG106" s="178"/>
      <c r="AH106" s="178"/>
      <c r="AI106" s="179"/>
      <c r="AJ106" s="180" t="str">
        <f t="shared" si="1"/>
        <v/>
      </c>
      <c r="AK106" s="181"/>
      <c r="AL106" s="181"/>
      <c r="AM106" s="182"/>
      <c r="AN106" s="53" t="str">
        <f>IF(AU106=1,_vst!$C$2,IF(AV106=1,_vst!$C$26,IF(AY106=1,_vst!$C$4,IF(AW106=1,_vst!$C$3,""))))</f>
        <v/>
      </c>
      <c r="AR106" s="127" t="str">
        <f t="shared" si="2"/>
        <v/>
      </c>
      <c r="AS106" s="127" t="str">
        <f t="shared" si="7"/>
        <v/>
      </c>
      <c r="AT106" s="20">
        <f>IF(OR(K106=_vst!$B$9,K106=_vst!$B$10,K106=_vst!$B$11,K106=_vst!$B$12),1,IF(K106=_vst!$B$3,2,0))</f>
        <v>0</v>
      </c>
      <c r="AU106" s="20">
        <f t="shared" si="8"/>
        <v>0</v>
      </c>
      <c r="AV106" s="20">
        <f t="shared" si="3"/>
        <v>0</v>
      </c>
      <c r="AW106" s="23">
        <f t="shared" si="4"/>
        <v>0</v>
      </c>
      <c r="AX106" s="55">
        <f t="shared" si="5"/>
        <v>0</v>
      </c>
      <c r="AY106" s="55">
        <f t="shared" si="6"/>
        <v>0</v>
      </c>
      <c r="AZ106" s="5"/>
    </row>
    <row r="107" spans="1:52" ht="14.1" customHeight="1" x14ac:dyDescent="0.2">
      <c r="A107" s="205"/>
      <c r="B107" s="206"/>
      <c r="C107" s="206"/>
      <c r="D107" s="206"/>
      <c r="E107" s="206"/>
      <c r="F107" s="206"/>
      <c r="G107" s="206"/>
      <c r="H107" s="206"/>
      <c r="I107" s="206"/>
      <c r="J107" s="207"/>
      <c r="K107" s="204"/>
      <c r="L107" s="204"/>
      <c r="M107" s="204"/>
      <c r="N107" s="204"/>
      <c r="O107" s="204"/>
      <c r="P107" s="204"/>
      <c r="Q107" s="204"/>
      <c r="R107" s="177"/>
      <c r="S107" s="178"/>
      <c r="T107" s="178"/>
      <c r="U107" s="179"/>
      <c r="V107" s="177"/>
      <c r="W107" s="178"/>
      <c r="X107" s="179"/>
      <c r="Y107" s="118"/>
      <c r="Z107" s="202"/>
      <c r="AA107" s="203"/>
      <c r="AB107" s="180" t="str">
        <f t="shared" si="0"/>
        <v/>
      </c>
      <c r="AC107" s="181"/>
      <c r="AD107" s="181"/>
      <c r="AE107" s="182"/>
      <c r="AF107" s="177"/>
      <c r="AG107" s="178"/>
      <c r="AH107" s="178"/>
      <c r="AI107" s="179"/>
      <c r="AJ107" s="180" t="str">
        <f t="shared" si="1"/>
        <v/>
      </c>
      <c r="AK107" s="181"/>
      <c r="AL107" s="181"/>
      <c r="AM107" s="182"/>
      <c r="AN107" s="53" t="str">
        <f>IF(AU107=1,_vst!$C$2,IF(AV107=1,_vst!$C$26,IF(AY107=1,_vst!$C$4,IF(AW107=1,_vst!$C$3,""))))</f>
        <v/>
      </c>
      <c r="AR107" s="127" t="str">
        <f t="shared" si="2"/>
        <v/>
      </c>
      <c r="AS107" s="127" t="str">
        <f t="shared" si="7"/>
        <v/>
      </c>
      <c r="AT107" s="20">
        <f>IF(OR(K107=_vst!$B$9,K107=_vst!$B$10,K107=_vst!$B$11,K107=_vst!$B$12),1,IF(K107=_vst!$B$3,2,0))</f>
        <v>0</v>
      </c>
      <c r="AU107" s="20">
        <f t="shared" si="8"/>
        <v>0</v>
      </c>
      <c r="AV107" s="20">
        <f t="shared" si="3"/>
        <v>0</v>
      </c>
      <c r="AW107" s="23">
        <f t="shared" si="4"/>
        <v>0</v>
      </c>
      <c r="AX107" s="55">
        <f t="shared" si="5"/>
        <v>0</v>
      </c>
      <c r="AY107" s="55">
        <f t="shared" si="6"/>
        <v>0</v>
      </c>
      <c r="AZ107" s="5"/>
    </row>
    <row r="108" spans="1:52" ht="14.1" customHeight="1" x14ac:dyDescent="0.2">
      <c r="A108" s="205"/>
      <c r="B108" s="206"/>
      <c r="C108" s="206"/>
      <c r="D108" s="206"/>
      <c r="E108" s="206"/>
      <c r="F108" s="206"/>
      <c r="G108" s="206"/>
      <c r="H108" s="206"/>
      <c r="I108" s="206"/>
      <c r="J108" s="207"/>
      <c r="K108" s="204"/>
      <c r="L108" s="204"/>
      <c r="M108" s="204"/>
      <c r="N108" s="204"/>
      <c r="O108" s="204"/>
      <c r="P108" s="204"/>
      <c r="Q108" s="204"/>
      <c r="R108" s="177"/>
      <c r="S108" s="178"/>
      <c r="T108" s="178"/>
      <c r="U108" s="179"/>
      <c r="V108" s="177"/>
      <c r="W108" s="178"/>
      <c r="X108" s="179"/>
      <c r="Y108" s="118"/>
      <c r="Z108" s="202"/>
      <c r="AA108" s="203"/>
      <c r="AB108" s="180" t="str">
        <f t="shared" si="0"/>
        <v/>
      </c>
      <c r="AC108" s="181"/>
      <c r="AD108" s="181"/>
      <c r="AE108" s="182"/>
      <c r="AF108" s="177"/>
      <c r="AG108" s="178"/>
      <c r="AH108" s="178"/>
      <c r="AI108" s="179"/>
      <c r="AJ108" s="180" t="str">
        <f t="shared" si="1"/>
        <v/>
      </c>
      <c r="AK108" s="181"/>
      <c r="AL108" s="181"/>
      <c r="AM108" s="182"/>
      <c r="AN108" s="53" t="str">
        <f>IF(AU108=1,_vst!$C$2,IF(AV108=1,_vst!$C$26,IF(AY108=1,_vst!$C$4,IF(AW108=1,_vst!$C$3,""))))</f>
        <v/>
      </c>
      <c r="AR108" s="127" t="str">
        <f t="shared" si="2"/>
        <v/>
      </c>
      <c r="AS108" s="127" t="str">
        <f t="shared" si="7"/>
        <v/>
      </c>
      <c r="AT108" s="20">
        <f>IF(OR(K108=_vst!$B$9,K108=_vst!$B$10,K108=_vst!$B$11,K108=_vst!$B$12),1,IF(K108=_vst!$B$3,2,0))</f>
        <v>0</v>
      </c>
      <c r="AU108" s="20">
        <f t="shared" si="8"/>
        <v>0</v>
      </c>
      <c r="AV108" s="20">
        <f t="shared" si="3"/>
        <v>0</v>
      </c>
      <c r="AW108" s="23">
        <f t="shared" si="4"/>
        <v>0</v>
      </c>
      <c r="AX108" s="55">
        <f t="shared" si="5"/>
        <v>0</v>
      </c>
      <c r="AY108" s="55">
        <f t="shared" si="6"/>
        <v>0</v>
      </c>
      <c r="AZ108" s="5"/>
    </row>
    <row r="109" spans="1:52" ht="14.1" customHeight="1" x14ac:dyDescent="0.2">
      <c r="A109" s="205"/>
      <c r="B109" s="206"/>
      <c r="C109" s="206"/>
      <c r="D109" s="206"/>
      <c r="E109" s="206"/>
      <c r="F109" s="206"/>
      <c r="G109" s="206"/>
      <c r="H109" s="206"/>
      <c r="I109" s="206"/>
      <c r="J109" s="207"/>
      <c r="K109" s="204"/>
      <c r="L109" s="204"/>
      <c r="M109" s="204"/>
      <c r="N109" s="204"/>
      <c r="O109" s="204"/>
      <c r="P109" s="204"/>
      <c r="Q109" s="204"/>
      <c r="R109" s="177"/>
      <c r="S109" s="178"/>
      <c r="T109" s="178"/>
      <c r="U109" s="179"/>
      <c r="V109" s="177"/>
      <c r="W109" s="178"/>
      <c r="X109" s="179"/>
      <c r="Y109" s="118"/>
      <c r="Z109" s="202"/>
      <c r="AA109" s="203"/>
      <c r="AB109" s="180" t="str">
        <f t="shared" si="0"/>
        <v/>
      </c>
      <c r="AC109" s="181"/>
      <c r="AD109" s="181"/>
      <c r="AE109" s="182"/>
      <c r="AF109" s="177"/>
      <c r="AG109" s="178"/>
      <c r="AH109" s="178"/>
      <c r="AI109" s="179"/>
      <c r="AJ109" s="180" t="str">
        <f t="shared" si="1"/>
        <v/>
      </c>
      <c r="AK109" s="181"/>
      <c r="AL109" s="181"/>
      <c r="AM109" s="182"/>
      <c r="AN109" s="53" t="str">
        <f>IF(AU109=1,_vst!$C$2,IF(AV109=1,_vst!$C$26,IF(AY109=1,_vst!$C$4,IF(AW109=1,_vst!$C$3,""))))</f>
        <v/>
      </c>
      <c r="AR109" s="127" t="str">
        <f t="shared" si="2"/>
        <v/>
      </c>
      <c r="AS109" s="127" t="str">
        <f t="shared" si="7"/>
        <v/>
      </c>
      <c r="AT109" s="20">
        <f>IF(OR(K109=_vst!$B$9,K109=_vst!$B$10,K109=_vst!$B$11,K109=_vst!$B$12),1,IF(K109=_vst!$B$3,2,0))</f>
        <v>0</v>
      </c>
      <c r="AU109" s="20">
        <f t="shared" si="8"/>
        <v>0</v>
      </c>
      <c r="AV109" s="20">
        <f t="shared" si="3"/>
        <v>0</v>
      </c>
      <c r="AW109" s="23">
        <f t="shared" si="4"/>
        <v>0</v>
      </c>
      <c r="AX109" s="55">
        <f t="shared" si="5"/>
        <v>0</v>
      </c>
      <c r="AY109" s="55">
        <f t="shared" si="6"/>
        <v>0</v>
      </c>
      <c r="AZ109" s="5"/>
    </row>
    <row r="110" spans="1:52" ht="14.1" customHeight="1" x14ac:dyDescent="0.2">
      <c r="A110" s="205"/>
      <c r="B110" s="206"/>
      <c r="C110" s="206"/>
      <c r="D110" s="206"/>
      <c r="E110" s="206"/>
      <c r="F110" s="206"/>
      <c r="G110" s="206"/>
      <c r="H110" s="206"/>
      <c r="I110" s="206"/>
      <c r="J110" s="207"/>
      <c r="K110" s="204"/>
      <c r="L110" s="204"/>
      <c r="M110" s="204"/>
      <c r="N110" s="204"/>
      <c r="O110" s="204"/>
      <c r="P110" s="204"/>
      <c r="Q110" s="204"/>
      <c r="R110" s="177"/>
      <c r="S110" s="178"/>
      <c r="T110" s="178"/>
      <c r="U110" s="179"/>
      <c r="V110" s="177"/>
      <c r="W110" s="178"/>
      <c r="X110" s="179"/>
      <c r="Y110" s="118"/>
      <c r="Z110" s="202"/>
      <c r="AA110" s="203"/>
      <c r="AB110" s="180" t="str">
        <f t="shared" si="0"/>
        <v/>
      </c>
      <c r="AC110" s="181"/>
      <c r="AD110" s="181"/>
      <c r="AE110" s="182"/>
      <c r="AF110" s="177"/>
      <c r="AG110" s="178"/>
      <c r="AH110" s="178"/>
      <c r="AI110" s="179"/>
      <c r="AJ110" s="180" t="str">
        <f t="shared" si="1"/>
        <v/>
      </c>
      <c r="AK110" s="181"/>
      <c r="AL110" s="181"/>
      <c r="AM110" s="182"/>
      <c r="AN110" s="53" t="str">
        <f>IF(AU110=1,_vst!$C$2,IF(AV110=1,_vst!$C$26,IF(AY110=1,_vst!$C$4,IF(AW110=1,_vst!$C$3,""))))</f>
        <v/>
      </c>
      <c r="AR110" s="127" t="str">
        <f t="shared" si="2"/>
        <v/>
      </c>
      <c r="AS110" s="127" t="str">
        <f t="shared" si="7"/>
        <v/>
      </c>
      <c r="AT110" s="20">
        <f>IF(OR(K110=_vst!$B$9,K110=_vst!$B$10,K110=_vst!$B$11,K110=_vst!$B$12),1,IF(K110=_vst!$B$3,2,0))</f>
        <v>0</v>
      </c>
      <c r="AU110" s="20">
        <f t="shared" si="8"/>
        <v>0</v>
      </c>
      <c r="AV110" s="20">
        <f t="shared" si="3"/>
        <v>0</v>
      </c>
      <c r="AW110" s="23">
        <f t="shared" si="4"/>
        <v>0</v>
      </c>
      <c r="AX110" s="55">
        <f t="shared" si="5"/>
        <v>0</v>
      </c>
      <c r="AY110" s="55">
        <f t="shared" si="6"/>
        <v>0</v>
      </c>
      <c r="AZ110" s="5"/>
    </row>
    <row r="111" spans="1:52" ht="14.1" customHeight="1" x14ac:dyDescent="0.2">
      <c r="A111" s="204"/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177"/>
      <c r="S111" s="178"/>
      <c r="T111" s="178"/>
      <c r="U111" s="179"/>
      <c r="V111" s="177"/>
      <c r="W111" s="178"/>
      <c r="X111" s="179"/>
      <c r="Y111" s="118"/>
      <c r="Z111" s="202"/>
      <c r="AA111" s="203"/>
      <c r="AB111" s="180" t="str">
        <f t="shared" si="0"/>
        <v/>
      </c>
      <c r="AC111" s="181"/>
      <c r="AD111" s="181"/>
      <c r="AE111" s="182"/>
      <c r="AF111" s="177"/>
      <c r="AG111" s="178"/>
      <c r="AH111" s="178"/>
      <c r="AI111" s="179"/>
      <c r="AJ111" s="180" t="str">
        <f t="shared" si="1"/>
        <v/>
      </c>
      <c r="AK111" s="181"/>
      <c r="AL111" s="181"/>
      <c r="AM111" s="182"/>
      <c r="AN111" s="53" t="str">
        <f>IF(AU111=1,_vst!$C$2,IF(AV111=1,_vst!$C$26,IF(AY111=1,_vst!$C$4,IF(AW111=1,_vst!$C$3,""))))</f>
        <v/>
      </c>
      <c r="AR111" s="127" t="str">
        <f t="shared" si="2"/>
        <v/>
      </c>
      <c r="AS111" s="127" t="str">
        <f t="shared" si="7"/>
        <v/>
      </c>
      <c r="AT111" s="20">
        <f>IF(OR(K111=_vst!$B$9,K111=_vst!$B$10,K111=_vst!$B$11,K111=_vst!$B$12),1,IF(K111=_vst!$B$3,2,0))</f>
        <v>0</v>
      </c>
      <c r="AU111" s="20">
        <f t="shared" si="8"/>
        <v>0</v>
      </c>
      <c r="AV111" s="20">
        <f t="shared" si="3"/>
        <v>0</v>
      </c>
      <c r="AW111" s="23">
        <f t="shared" si="4"/>
        <v>0</v>
      </c>
      <c r="AX111" s="55">
        <f t="shared" si="5"/>
        <v>0</v>
      </c>
      <c r="AY111" s="55">
        <f t="shared" si="6"/>
        <v>0</v>
      </c>
      <c r="AZ111" s="5"/>
    </row>
    <row r="112" spans="1:52" ht="14.1" customHeight="1" x14ac:dyDescent="0.2">
      <c r="A112" s="205"/>
      <c r="B112" s="206"/>
      <c r="C112" s="206"/>
      <c r="D112" s="206"/>
      <c r="E112" s="206"/>
      <c r="F112" s="206"/>
      <c r="G112" s="206"/>
      <c r="H112" s="206"/>
      <c r="I112" s="206"/>
      <c r="J112" s="207"/>
      <c r="K112" s="204"/>
      <c r="L112" s="204"/>
      <c r="M112" s="204"/>
      <c r="N112" s="204"/>
      <c r="O112" s="204"/>
      <c r="P112" s="204"/>
      <c r="Q112" s="204"/>
      <c r="R112" s="177"/>
      <c r="S112" s="178"/>
      <c r="T112" s="178"/>
      <c r="U112" s="179"/>
      <c r="V112" s="177"/>
      <c r="W112" s="178"/>
      <c r="X112" s="179"/>
      <c r="Y112" s="118"/>
      <c r="Z112" s="202"/>
      <c r="AA112" s="203"/>
      <c r="AB112" s="180" t="str">
        <f t="shared" si="0"/>
        <v/>
      </c>
      <c r="AC112" s="181"/>
      <c r="AD112" s="181"/>
      <c r="AE112" s="182"/>
      <c r="AF112" s="177"/>
      <c r="AG112" s="178"/>
      <c r="AH112" s="178"/>
      <c r="AI112" s="179"/>
      <c r="AJ112" s="180" t="str">
        <f t="shared" si="1"/>
        <v/>
      </c>
      <c r="AK112" s="181"/>
      <c r="AL112" s="181"/>
      <c r="AM112" s="182"/>
      <c r="AN112" s="53" t="str">
        <f>IF(AU112=1,_vst!$C$2,IF(AV112=1,_vst!$C$26,IF(AY112=1,_vst!$C$4,IF(AW112=1,_vst!$C$3,""))))</f>
        <v/>
      </c>
      <c r="AR112" s="127" t="str">
        <f t="shared" si="2"/>
        <v/>
      </c>
      <c r="AS112" s="127" t="str">
        <f t="shared" si="7"/>
        <v/>
      </c>
      <c r="AT112" s="20">
        <f>IF(OR(K112=_vst!$B$9,K112=_vst!$B$10,K112=_vst!$B$11,K112=_vst!$B$12),1,IF(K112=_vst!$B$3,2,0))</f>
        <v>0</v>
      </c>
      <c r="AU112" s="20">
        <f t="shared" si="8"/>
        <v>0</v>
      </c>
      <c r="AV112" s="20">
        <f t="shared" si="3"/>
        <v>0</v>
      </c>
      <c r="AW112" s="23">
        <f t="shared" si="4"/>
        <v>0</v>
      </c>
      <c r="AX112" s="55">
        <f t="shared" si="5"/>
        <v>0</v>
      </c>
      <c r="AY112" s="55">
        <f t="shared" si="6"/>
        <v>0</v>
      </c>
      <c r="AZ112" s="5"/>
    </row>
    <row r="113" spans="1:51" ht="14.1" customHeight="1" x14ac:dyDescent="0.2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Y113" s="111"/>
      <c r="Z113" s="111"/>
      <c r="AA113" s="111"/>
      <c r="AB113" s="112"/>
      <c r="AC113" s="112"/>
      <c r="AD113" s="112"/>
      <c r="AE113" s="112"/>
      <c r="AF113" s="171">
        <f>SUM(AF84:AI112)</f>
        <v>0</v>
      </c>
      <c r="AG113" s="172"/>
      <c r="AH113" s="172"/>
      <c r="AI113" s="173"/>
      <c r="AJ113" s="171">
        <f t="shared" ref="AJ113" si="9">SUM(AJ84:AM112)</f>
        <v>0</v>
      </c>
      <c r="AK113" s="172"/>
      <c r="AL113" s="172"/>
      <c r="AM113" s="173"/>
      <c r="AN113" s="53" t="str">
        <f>IF(AT113=1,_vst!$C$7,"")</f>
        <v/>
      </c>
      <c r="AS113" s="50">
        <f>SUM(AS84:AS112)</f>
        <v>0</v>
      </c>
      <c r="AT113" s="20">
        <f>IF(AND(AF113&lt;&gt;0,OR(AF113&lt;AR120,AF113&gt;AR121)),1,0)</f>
        <v>0</v>
      </c>
      <c r="AU113" s="49" t="s">
        <v>73</v>
      </c>
      <c r="AV113" s="42"/>
      <c r="AW113" s="42"/>
      <c r="AY113" s="42"/>
    </row>
    <row r="114" spans="1:51" ht="14.1" customHeight="1" x14ac:dyDescent="0.2">
      <c r="A114" s="3"/>
      <c r="B114" s="3"/>
      <c r="C114" s="3"/>
      <c r="D114" s="3"/>
      <c r="E114" s="3"/>
      <c r="F114" s="3"/>
      <c r="G114" s="3"/>
      <c r="H114" s="100" t="s">
        <v>236</v>
      </c>
      <c r="I114" s="278"/>
      <c r="J114" s="279"/>
      <c r="K114" s="280"/>
      <c r="L114" s="167" t="str">
        <f>IF($AT$116=1,_vst!$C$22,"")</f>
        <v/>
      </c>
      <c r="M114" s="3"/>
      <c r="N114" s="3"/>
      <c r="O114" s="3"/>
      <c r="P114" s="3"/>
      <c r="Q114" s="3"/>
      <c r="R114" s="3"/>
      <c r="S114" s="3"/>
      <c r="T114" s="3"/>
      <c r="U114" s="3"/>
      <c r="Y114" s="3"/>
      <c r="Z114" s="3"/>
      <c r="AA114" s="3"/>
      <c r="AC114" s="3"/>
      <c r="AD114" s="3"/>
      <c r="AE114" s="3"/>
      <c r="AF114" s="3"/>
      <c r="AG114" s="3"/>
      <c r="AH114" s="3"/>
      <c r="AI114" s="100" t="s">
        <v>6</v>
      </c>
      <c r="AJ114" s="171">
        <f>SUM(AF113:AM113)</f>
        <v>0</v>
      </c>
      <c r="AK114" s="172"/>
      <c r="AL114" s="172"/>
      <c r="AM114" s="173"/>
      <c r="AT114" s="20">
        <f>SUM(AX84:AX112)</f>
        <v>0</v>
      </c>
      <c r="AU114" s="2" t="s">
        <v>176</v>
      </c>
      <c r="AW114" s="5"/>
    </row>
    <row r="115" spans="1:51" s="57" customFormat="1" ht="5.0999999999999996" customHeight="1" x14ac:dyDescent="0.2">
      <c r="A115" s="58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</row>
    <row r="116" spans="1:51" ht="13.5" customHeight="1" x14ac:dyDescent="0.2">
      <c r="A116" s="99"/>
      <c r="H116" s="69" t="s">
        <v>238</v>
      </c>
      <c r="I116" s="170" t="str">
        <f>IF(projekt!I114="",_vst!C29,HYPERLINK(_vst!E11))</f>
        <v>odkaz se vygeneruje po zadání data podání žádosti o úvěr</v>
      </c>
      <c r="J116" s="170"/>
      <c r="K116" s="170"/>
      <c r="L116" s="170"/>
      <c r="M116" s="170"/>
      <c r="N116" s="170"/>
      <c r="O116" s="170"/>
      <c r="P116" s="170"/>
      <c r="Q116" s="170"/>
      <c r="R116" s="170"/>
      <c r="S116" s="170"/>
      <c r="T116" s="170"/>
      <c r="U116" s="170"/>
      <c r="V116" s="170"/>
      <c r="W116" s="170"/>
      <c r="X116" s="170"/>
      <c r="Y116" s="170"/>
      <c r="Z116" s="170"/>
      <c r="AA116" s="170"/>
      <c r="AB116" s="170"/>
      <c r="AC116" s="170"/>
      <c r="AD116" s="170"/>
      <c r="AE116" s="170"/>
      <c r="AF116" s="170"/>
      <c r="AG116" s="170"/>
      <c r="AK116" s="110"/>
      <c r="AM116" s="110"/>
      <c r="AN116" s="110"/>
      <c r="AQ116" s="5"/>
      <c r="AT116" s="20">
        <f>IF(AND($AT$114&gt;0,projekt!$I$114=""),1,0)</f>
        <v>0</v>
      </c>
      <c r="AU116" s="57" t="s">
        <v>177</v>
      </c>
      <c r="AV116" s="5"/>
      <c r="AW116" s="5"/>
      <c r="AX116" s="5"/>
      <c r="AY116" s="5"/>
    </row>
    <row r="117" spans="1:51" ht="12" x14ac:dyDescent="0.2"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ht="15" customHeight="1" x14ac:dyDescent="0.2">
      <c r="A118" s="102" t="s">
        <v>197</v>
      </c>
      <c r="B118" s="14"/>
      <c r="L118" s="19"/>
      <c r="AC118" s="19"/>
      <c r="AF118" s="19"/>
      <c r="AJ118" s="89" t="str">
        <f ca="1">IF($AZ$84=0,"",_vst!$C$5)</f>
        <v/>
      </c>
      <c r="AR118" s="323" t="s">
        <v>226</v>
      </c>
      <c r="AS118" s="323"/>
      <c r="AT118" s="323"/>
    </row>
    <row r="119" spans="1:51" ht="3.75" customHeight="1" x14ac:dyDescent="0.2"/>
    <row r="120" spans="1:51" ht="27" customHeight="1" x14ac:dyDescent="0.2">
      <c r="A120" s="101"/>
      <c r="B120" s="269" t="s">
        <v>66</v>
      </c>
      <c r="C120" s="270"/>
      <c r="D120" s="270"/>
      <c r="E120" s="270"/>
      <c r="F120" s="270"/>
      <c r="G120" s="270"/>
      <c r="H120" s="270"/>
      <c r="I120" s="270"/>
      <c r="J120" s="270"/>
      <c r="K120" s="273"/>
      <c r="L120" s="273"/>
      <c r="M120" s="273"/>
      <c r="N120" s="273"/>
      <c r="O120" s="274"/>
      <c r="P120" s="174" t="s">
        <v>98</v>
      </c>
      <c r="Q120" s="175"/>
      <c r="R120" s="175"/>
      <c r="S120" s="175"/>
      <c r="T120" s="176"/>
      <c r="U120" s="265" t="s">
        <v>47</v>
      </c>
      <c r="V120" s="265"/>
      <c r="W120" s="265"/>
      <c r="X120" s="265"/>
      <c r="Y120" s="265" t="s">
        <v>41</v>
      </c>
      <c r="Z120" s="265"/>
      <c r="AA120" s="265"/>
      <c r="AB120" s="265"/>
      <c r="AC120" s="265" t="s">
        <v>64</v>
      </c>
      <c r="AD120" s="265"/>
      <c r="AE120" s="265"/>
      <c r="AF120" s="265"/>
      <c r="AQ120" s="21"/>
      <c r="AR120" s="50">
        <v>400000</v>
      </c>
      <c r="AS120" s="23" t="s">
        <v>74</v>
      </c>
      <c r="AT120" s="51">
        <f>AR120/1000000</f>
        <v>0.4</v>
      </c>
      <c r="AV120" s="50">
        <f ca="1">AC121+AC125+AC126+AC127+AC129+AC130</f>
        <v>0</v>
      </c>
      <c r="AW120" s="2" t="s">
        <v>216</v>
      </c>
    </row>
    <row r="121" spans="1:51" ht="17.100000000000001" customHeight="1" x14ac:dyDescent="0.25">
      <c r="A121" s="70">
        <v>1</v>
      </c>
      <c r="B121" s="269" t="s">
        <v>69</v>
      </c>
      <c r="C121" s="272"/>
      <c r="D121" s="272"/>
      <c r="E121" s="272"/>
      <c r="F121" s="272"/>
      <c r="G121" s="272"/>
      <c r="H121" s="272"/>
      <c r="I121" s="272"/>
      <c r="J121" s="272"/>
      <c r="K121" s="272"/>
      <c r="L121" s="272"/>
      <c r="M121" s="272"/>
      <c r="N121" s="272"/>
      <c r="O121" s="272"/>
      <c r="P121" s="180">
        <f ca="1">SUMIF(K84:Q112,_vst!B2,AB84:AE112)</f>
        <v>0</v>
      </c>
      <c r="Q121" s="181"/>
      <c r="R121" s="181"/>
      <c r="S121" s="181"/>
      <c r="T121" s="182"/>
      <c r="U121" s="281">
        <f ca="1">P121</f>
        <v>0</v>
      </c>
      <c r="V121" s="281"/>
      <c r="W121" s="281"/>
      <c r="X121" s="281"/>
      <c r="Y121" s="281">
        <f ca="1">SUMIF(K84:Q112,_vst!B2,AF84:AI112)</f>
        <v>0</v>
      </c>
      <c r="Z121" s="281"/>
      <c r="AA121" s="281"/>
      <c r="AB121" s="281"/>
      <c r="AC121" s="262">
        <f ca="1">SUMIF(K84:Q112,_vst!B2,AJ84:AM112)</f>
        <v>0</v>
      </c>
      <c r="AD121" s="263"/>
      <c r="AE121" s="263"/>
      <c r="AF121" s="264"/>
      <c r="AQ121" s="22"/>
      <c r="AR121" s="50">
        <v>25000000</v>
      </c>
      <c r="AS121" s="23" t="s">
        <v>75</v>
      </c>
      <c r="AT121" s="51">
        <f>AR121/1000000</f>
        <v>25</v>
      </c>
      <c r="AV121" s="140">
        <f ca="1">IF($U$136=0,0,AV120/U136)</f>
        <v>0</v>
      </c>
      <c r="AW121" s="2" t="s">
        <v>217</v>
      </c>
    </row>
    <row r="122" spans="1:51" ht="17.100000000000001" customHeight="1" x14ac:dyDescent="0.2">
      <c r="A122" s="70">
        <v>2</v>
      </c>
      <c r="B122" s="269" t="s">
        <v>44</v>
      </c>
      <c r="C122" s="270"/>
      <c r="D122" s="270"/>
      <c r="E122" s="270"/>
      <c r="F122" s="270"/>
      <c r="G122" s="270"/>
      <c r="H122" s="270"/>
      <c r="I122" s="270"/>
      <c r="J122" s="270"/>
      <c r="K122" s="271"/>
      <c r="L122" s="271"/>
      <c r="M122" s="271"/>
      <c r="N122" s="271"/>
      <c r="O122" s="271"/>
      <c r="P122" s="171">
        <f ca="1">P123+P128</f>
        <v>0</v>
      </c>
      <c r="Q122" s="172"/>
      <c r="R122" s="172"/>
      <c r="S122" s="172"/>
      <c r="T122" s="173"/>
      <c r="U122" s="223">
        <f ca="1">U123+U128</f>
        <v>0</v>
      </c>
      <c r="V122" s="223"/>
      <c r="W122" s="223"/>
      <c r="X122" s="223"/>
      <c r="Y122" s="223">
        <f ca="1">Y123+Y128</f>
        <v>0</v>
      </c>
      <c r="Z122" s="223"/>
      <c r="AA122" s="223"/>
      <c r="AB122" s="223"/>
      <c r="AC122" s="223">
        <f ca="1">AC123+AC128</f>
        <v>0</v>
      </c>
      <c r="AD122" s="223"/>
      <c r="AE122" s="223"/>
      <c r="AF122" s="223"/>
      <c r="AQ122" s="22"/>
      <c r="AR122" s="140">
        <v>0.9</v>
      </c>
      <c r="AS122" s="208" t="s">
        <v>227</v>
      </c>
      <c r="AT122" s="208"/>
      <c r="AV122" s="140">
        <f ca="1">IF($U$121&gt;0,$U$121/$U$136,0)</f>
        <v>0</v>
      </c>
      <c r="AW122" s="2" t="s">
        <v>222</v>
      </c>
    </row>
    <row r="123" spans="1:51" ht="17.100000000000001" customHeight="1" x14ac:dyDescent="0.2">
      <c r="A123" s="70">
        <v>3</v>
      </c>
      <c r="B123" s="106"/>
      <c r="C123" s="71" t="s">
        <v>46</v>
      </c>
      <c r="D123" s="72" t="s">
        <v>65</v>
      </c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171">
        <f ca="1">SUM(P124:T127)</f>
        <v>0</v>
      </c>
      <c r="Q123" s="172"/>
      <c r="R123" s="172"/>
      <c r="S123" s="172"/>
      <c r="T123" s="173"/>
      <c r="U123" s="223">
        <f ca="1">SUM(U124:X127)</f>
        <v>0</v>
      </c>
      <c r="V123" s="223"/>
      <c r="W123" s="223"/>
      <c r="X123" s="223"/>
      <c r="Y123" s="223">
        <f ca="1">SUM(Y124:AB127)</f>
        <v>0</v>
      </c>
      <c r="Z123" s="223"/>
      <c r="AA123" s="223"/>
      <c r="AB123" s="223"/>
      <c r="AC123" s="223">
        <f ca="1">SUM(AC124:AF127)</f>
        <v>0</v>
      </c>
      <c r="AD123" s="223"/>
      <c r="AE123" s="223"/>
      <c r="AF123" s="223"/>
      <c r="AQ123" s="22"/>
      <c r="AR123" s="140">
        <f ca="1">IF($U$136=0,0,IF($G$79="Ano",AF113/AS113,AF113/U136))</f>
        <v>0</v>
      </c>
      <c r="AS123" s="208" t="s">
        <v>214</v>
      </c>
      <c r="AT123" s="208"/>
      <c r="AV123" s="140">
        <f ca="1">IF($Y$121&gt;0,$Y$121/$Y$136,0)</f>
        <v>0</v>
      </c>
      <c r="AW123" s="2" t="s">
        <v>223</v>
      </c>
    </row>
    <row r="124" spans="1:51" ht="17.100000000000001" customHeight="1" x14ac:dyDescent="0.2">
      <c r="A124" s="70">
        <v>4</v>
      </c>
      <c r="B124" s="73"/>
      <c r="C124" s="72"/>
      <c r="D124" s="74"/>
      <c r="E124" s="275" t="s">
        <v>182</v>
      </c>
      <c r="F124" s="276"/>
      <c r="G124" s="276"/>
      <c r="H124" s="276"/>
      <c r="I124" s="276"/>
      <c r="J124" s="276"/>
      <c r="K124" s="276"/>
      <c r="L124" s="276"/>
      <c r="M124" s="276"/>
      <c r="N124" s="276"/>
      <c r="O124" s="276"/>
      <c r="P124" s="180">
        <f ca="1">SUMIF(K84:Q112,_vst!B3,AB84:AE112)</f>
        <v>0</v>
      </c>
      <c r="Q124" s="181"/>
      <c r="R124" s="181"/>
      <c r="S124" s="181"/>
      <c r="T124" s="182"/>
      <c r="U124" s="183">
        <f ca="1">P124</f>
        <v>0</v>
      </c>
      <c r="V124" s="183"/>
      <c r="W124" s="183"/>
      <c r="X124" s="183"/>
      <c r="Y124" s="183" t="s">
        <v>48</v>
      </c>
      <c r="Z124" s="183"/>
      <c r="AA124" s="183"/>
      <c r="AB124" s="183"/>
      <c r="AC124" s="180">
        <f ca="1">SUMIF(K84:Q112,_vst!B3,AJ84:AM112)</f>
        <v>0</v>
      </c>
      <c r="AD124" s="181"/>
      <c r="AE124" s="181"/>
      <c r="AF124" s="182"/>
      <c r="AQ124" s="22"/>
      <c r="AR124" s="139">
        <f ca="1">IF(AR123&gt;AR122,1,0)</f>
        <v>0</v>
      </c>
      <c r="AS124" s="141" t="s">
        <v>218</v>
      </c>
      <c r="AT124" s="142"/>
    </row>
    <row r="125" spans="1:51" ht="17.100000000000001" customHeight="1" x14ac:dyDescent="0.25">
      <c r="A125" s="70">
        <v>5</v>
      </c>
      <c r="B125" s="73"/>
      <c r="C125" s="75"/>
      <c r="D125" s="76"/>
      <c r="E125" s="241" t="s">
        <v>183</v>
      </c>
      <c r="F125" s="277"/>
      <c r="G125" s="277"/>
      <c r="H125" s="277"/>
      <c r="I125" s="277"/>
      <c r="J125" s="277"/>
      <c r="K125" s="277"/>
      <c r="L125" s="277"/>
      <c r="M125" s="277"/>
      <c r="N125" s="277"/>
      <c r="O125" s="277"/>
      <c r="P125" s="180">
        <f ca="1">SUMIF(K84:Q112,_vst!B4,AB84:AE112)</f>
        <v>0</v>
      </c>
      <c r="Q125" s="181"/>
      <c r="R125" s="181"/>
      <c r="S125" s="181"/>
      <c r="T125" s="182"/>
      <c r="U125" s="251">
        <f ca="1">P125</f>
        <v>0</v>
      </c>
      <c r="V125" s="251"/>
      <c r="W125" s="251"/>
      <c r="X125" s="251"/>
      <c r="Y125" s="251">
        <f ca="1">SUMIF(K84:Q112,_vst!B4,AF84:AI112)</f>
        <v>0</v>
      </c>
      <c r="Z125" s="251"/>
      <c r="AA125" s="251"/>
      <c r="AB125" s="251"/>
      <c r="AC125" s="180">
        <f ca="1">SUMIF(K84:Q112,_vst!B4,AJ84:AM112)</f>
        <v>0</v>
      </c>
      <c r="AD125" s="181"/>
      <c r="AE125" s="181"/>
      <c r="AF125" s="182"/>
      <c r="AQ125" s="22"/>
      <c r="AR125" s="5"/>
      <c r="AS125" s="5"/>
      <c r="AT125" s="5"/>
      <c r="AU125" s="5"/>
      <c r="AV125" s="5"/>
      <c r="AW125" s="5"/>
      <c r="AX125" s="5"/>
    </row>
    <row r="126" spans="1:51" ht="17.100000000000001" customHeight="1" x14ac:dyDescent="0.2">
      <c r="A126" s="70">
        <v>6</v>
      </c>
      <c r="B126" s="73"/>
      <c r="C126" s="76"/>
      <c r="D126" s="76"/>
      <c r="E126" s="72" t="s">
        <v>185</v>
      </c>
      <c r="F126" s="104"/>
      <c r="G126" s="104"/>
      <c r="H126" s="104"/>
      <c r="I126" s="104"/>
      <c r="J126" s="104"/>
      <c r="K126" s="104"/>
      <c r="L126" s="104"/>
      <c r="M126" s="104"/>
      <c r="N126" s="104"/>
      <c r="O126" s="77"/>
      <c r="P126" s="180">
        <f ca="1">SUMIF(K84:Q112,_vst!B5,AB84:AE112)</f>
        <v>0</v>
      </c>
      <c r="Q126" s="181"/>
      <c r="R126" s="181"/>
      <c r="S126" s="181"/>
      <c r="T126" s="182"/>
      <c r="U126" s="251">
        <f ca="1">P126</f>
        <v>0</v>
      </c>
      <c r="V126" s="251"/>
      <c r="W126" s="251"/>
      <c r="X126" s="251"/>
      <c r="Y126" s="251">
        <f ca="1">SUMIF(K84:Q112,_vst!B5,AF84:AI112)</f>
        <v>0</v>
      </c>
      <c r="Z126" s="251"/>
      <c r="AA126" s="251"/>
      <c r="AB126" s="251"/>
      <c r="AC126" s="180">
        <f ca="1">SUMIF(K84:Q112,_vst!B5,AJ84:AM112)</f>
        <v>0</v>
      </c>
      <c r="AD126" s="181"/>
      <c r="AE126" s="181"/>
      <c r="AF126" s="182"/>
      <c r="AQ126" s="22"/>
      <c r="AS126" s="5"/>
      <c r="AT126" s="5"/>
      <c r="AU126" s="5"/>
      <c r="AV126" s="5"/>
      <c r="AW126" s="5"/>
      <c r="AX126" s="5"/>
    </row>
    <row r="127" spans="1:51" ht="17.100000000000001" customHeight="1" x14ac:dyDescent="0.2">
      <c r="A127" s="70">
        <v>7</v>
      </c>
      <c r="B127" s="73"/>
      <c r="C127" s="76"/>
      <c r="D127" s="76"/>
      <c r="E127" s="72" t="s">
        <v>184</v>
      </c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80">
        <f ca="1">SUMIF(K84:Q112,_vst!B6,AB84:AE112)</f>
        <v>0</v>
      </c>
      <c r="Q127" s="181"/>
      <c r="R127" s="181"/>
      <c r="S127" s="181"/>
      <c r="T127" s="182"/>
      <c r="U127" s="251">
        <f ca="1">P127</f>
        <v>0</v>
      </c>
      <c r="V127" s="251"/>
      <c r="W127" s="251"/>
      <c r="X127" s="251"/>
      <c r="Y127" s="251">
        <f ca="1">SUMIF(K84:Q112,_vst!B6,AF84:AI112)</f>
        <v>0</v>
      </c>
      <c r="Z127" s="251"/>
      <c r="AA127" s="251"/>
      <c r="AB127" s="251"/>
      <c r="AC127" s="180">
        <f ca="1">SUMIF(K84:Q112,_vst!B6,AJ84:AM112)</f>
        <v>0</v>
      </c>
      <c r="AD127" s="181"/>
      <c r="AE127" s="181"/>
      <c r="AF127" s="182"/>
      <c r="AQ127" s="22"/>
      <c r="AS127" s="5"/>
      <c r="AT127" s="5"/>
      <c r="AU127" s="5"/>
      <c r="AV127" s="5"/>
      <c r="AW127" s="5"/>
      <c r="AX127" s="5"/>
    </row>
    <row r="128" spans="1:51" ht="17.100000000000001" customHeight="1" x14ac:dyDescent="0.2">
      <c r="A128" s="70">
        <v>8</v>
      </c>
      <c r="B128" s="73"/>
      <c r="C128" s="76"/>
      <c r="D128" s="72" t="s">
        <v>51</v>
      </c>
      <c r="E128" s="103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71">
        <f ca="1">SUM(P129:T130)</f>
        <v>0</v>
      </c>
      <c r="Q128" s="172"/>
      <c r="R128" s="172"/>
      <c r="S128" s="172"/>
      <c r="T128" s="173"/>
      <c r="U128" s="171">
        <f ca="1">SUM(U129:X130)</f>
        <v>0</v>
      </c>
      <c r="V128" s="172"/>
      <c r="W128" s="172"/>
      <c r="X128" s="173"/>
      <c r="Y128" s="223">
        <f ca="1">SUM(Y129:AB130)</f>
        <v>0</v>
      </c>
      <c r="Z128" s="223"/>
      <c r="AA128" s="223"/>
      <c r="AB128" s="223"/>
      <c r="AC128" s="223">
        <f ca="1">SUM(AC129:AF130)</f>
        <v>0</v>
      </c>
      <c r="AD128" s="223"/>
      <c r="AE128" s="223"/>
      <c r="AF128" s="223"/>
      <c r="AQ128" s="22"/>
      <c r="AS128" s="5"/>
      <c r="AT128" s="5"/>
      <c r="AU128" s="5"/>
      <c r="AV128" s="5"/>
      <c r="AW128" s="5"/>
      <c r="AX128" s="5"/>
    </row>
    <row r="129" spans="1:50" ht="17.100000000000001" customHeight="1" x14ac:dyDescent="0.2">
      <c r="A129" s="70">
        <v>9</v>
      </c>
      <c r="B129" s="73"/>
      <c r="C129" s="72"/>
      <c r="D129" s="72"/>
      <c r="E129" s="72" t="s">
        <v>52</v>
      </c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180">
        <f ca="1">SUMIF(K84:Q112,_vst!B7,AB84:AE112)</f>
        <v>0</v>
      </c>
      <c r="Q129" s="181"/>
      <c r="R129" s="181"/>
      <c r="S129" s="181"/>
      <c r="T129" s="182"/>
      <c r="U129" s="251">
        <f ca="1">P129</f>
        <v>0</v>
      </c>
      <c r="V129" s="251"/>
      <c r="W129" s="251"/>
      <c r="X129" s="251"/>
      <c r="Y129" s="251">
        <f ca="1">SUMIF(K84:Q112,_vst!B7,AF84:AI112)</f>
        <v>0</v>
      </c>
      <c r="Z129" s="251"/>
      <c r="AA129" s="251"/>
      <c r="AB129" s="251"/>
      <c r="AC129" s="180">
        <f ca="1">SUMIF(K84:Q112,_vst!B7,AJ84:AM112)</f>
        <v>0</v>
      </c>
      <c r="AD129" s="181"/>
      <c r="AE129" s="181"/>
      <c r="AF129" s="182"/>
      <c r="AQ129" s="22"/>
      <c r="AS129" s="5"/>
      <c r="AT129" s="5"/>
      <c r="AU129" s="5"/>
      <c r="AV129" s="5"/>
      <c r="AW129" s="5"/>
      <c r="AX129" s="5"/>
    </row>
    <row r="130" spans="1:50" ht="17.100000000000001" customHeight="1" x14ac:dyDescent="0.2">
      <c r="A130" s="70">
        <v>10</v>
      </c>
      <c r="B130" s="73"/>
      <c r="C130" s="72"/>
      <c r="D130" s="78"/>
      <c r="E130" s="78" t="s">
        <v>186</v>
      </c>
      <c r="F130" s="72"/>
      <c r="G130" s="72"/>
      <c r="H130" s="72"/>
      <c r="I130" s="72"/>
      <c r="J130" s="72"/>
      <c r="K130" s="76"/>
      <c r="L130" s="76"/>
      <c r="M130" s="76"/>
      <c r="N130" s="76"/>
      <c r="O130" s="76"/>
      <c r="P130" s="180">
        <f ca="1">SUMIF(K84:Q112,_vst!B8,AB84:AE112)</f>
        <v>0</v>
      </c>
      <c r="Q130" s="181"/>
      <c r="R130" s="181"/>
      <c r="S130" s="181"/>
      <c r="T130" s="182"/>
      <c r="U130" s="183">
        <f ca="1">P130</f>
        <v>0</v>
      </c>
      <c r="V130" s="183"/>
      <c r="W130" s="183"/>
      <c r="X130" s="183"/>
      <c r="Y130" s="183">
        <f ca="1">SUMIF(K84:Q112,_vst!$B$8,AF84:AI112)</f>
        <v>0</v>
      </c>
      <c r="Z130" s="183"/>
      <c r="AA130" s="183"/>
      <c r="AB130" s="183"/>
      <c r="AC130" s="180">
        <f ca="1">SUMIF(K84:Q112,_vst!B8,AJ84:AM112)</f>
        <v>0</v>
      </c>
      <c r="AD130" s="181"/>
      <c r="AE130" s="181"/>
      <c r="AF130" s="182"/>
      <c r="AQ130" s="22"/>
      <c r="AS130" s="5"/>
    </row>
    <row r="131" spans="1:50" ht="17.100000000000001" customHeight="1" x14ac:dyDescent="0.2">
      <c r="A131" s="70">
        <v>14</v>
      </c>
      <c r="B131" s="269" t="s">
        <v>2</v>
      </c>
      <c r="C131" s="270"/>
      <c r="D131" s="270"/>
      <c r="E131" s="270"/>
      <c r="F131" s="270"/>
      <c r="G131" s="270"/>
      <c r="H131" s="270"/>
      <c r="I131" s="270"/>
      <c r="J131" s="270"/>
      <c r="K131" s="271"/>
      <c r="L131" s="271"/>
      <c r="M131" s="271"/>
      <c r="N131" s="271"/>
      <c r="O131" s="271"/>
      <c r="P131" s="180">
        <f ca="1">SUMIF(K84:Q112,_vst!B9,AB84:AE112)</f>
        <v>0</v>
      </c>
      <c r="Q131" s="181"/>
      <c r="R131" s="181"/>
      <c r="S131" s="181"/>
      <c r="T131" s="182"/>
      <c r="U131" s="183" t="s">
        <v>48</v>
      </c>
      <c r="V131" s="183"/>
      <c r="W131" s="183"/>
      <c r="X131" s="183"/>
      <c r="Y131" s="183" t="s">
        <v>48</v>
      </c>
      <c r="Z131" s="183"/>
      <c r="AA131" s="183"/>
      <c r="AB131" s="183"/>
      <c r="AC131" s="180">
        <f ca="1">SUMIF(K84:Q112,_vst!B9,AJ84:AM112)</f>
        <v>0</v>
      </c>
      <c r="AD131" s="181"/>
      <c r="AE131" s="181"/>
      <c r="AF131" s="182"/>
      <c r="AQ131" s="22"/>
    </row>
    <row r="132" spans="1:50" ht="17.100000000000001" customHeight="1" x14ac:dyDescent="0.2">
      <c r="A132" s="70">
        <v>15</v>
      </c>
      <c r="B132" s="269" t="s">
        <v>3</v>
      </c>
      <c r="C132" s="270"/>
      <c r="D132" s="270"/>
      <c r="E132" s="270"/>
      <c r="F132" s="270"/>
      <c r="G132" s="270"/>
      <c r="H132" s="270"/>
      <c r="I132" s="270"/>
      <c r="J132" s="270"/>
      <c r="K132" s="271"/>
      <c r="L132" s="271"/>
      <c r="M132" s="271"/>
      <c r="N132" s="271"/>
      <c r="O132" s="271"/>
      <c r="P132" s="171">
        <f ca="1">SUM(P133:T134)</f>
        <v>0</v>
      </c>
      <c r="Q132" s="172"/>
      <c r="R132" s="172"/>
      <c r="S132" s="172"/>
      <c r="T132" s="173"/>
      <c r="U132" s="183" t="s">
        <v>48</v>
      </c>
      <c r="V132" s="183"/>
      <c r="W132" s="183"/>
      <c r="X132" s="183"/>
      <c r="Y132" s="183" t="s">
        <v>48</v>
      </c>
      <c r="Z132" s="183"/>
      <c r="AA132" s="183"/>
      <c r="AB132" s="183"/>
      <c r="AC132" s="223">
        <f ca="1">SUM(AC133:AF134)</f>
        <v>0</v>
      </c>
      <c r="AD132" s="223"/>
      <c r="AE132" s="223"/>
      <c r="AF132" s="223"/>
      <c r="AQ132" s="22"/>
    </row>
    <row r="133" spans="1:50" ht="17.100000000000001" customHeight="1" x14ac:dyDescent="0.2">
      <c r="A133" s="70">
        <v>16</v>
      </c>
      <c r="B133" s="79" t="s">
        <v>7</v>
      </c>
      <c r="C133" s="76"/>
      <c r="D133" s="72" t="s">
        <v>8</v>
      </c>
      <c r="E133" s="80"/>
      <c r="F133" s="241"/>
      <c r="G133" s="242"/>
      <c r="H133" s="242"/>
      <c r="I133" s="242"/>
      <c r="J133" s="242"/>
      <c r="K133" s="242"/>
      <c r="L133" s="242"/>
      <c r="M133" s="242"/>
      <c r="N133" s="242"/>
      <c r="O133" s="242"/>
      <c r="P133" s="180">
        <f ca="1">SUMIF(K84:Q112,_vst!B10,AB84:AE112)</f>
        <v>0</v>
      </c>
      <c r="Q133" s="181"/>
      <c r="R133" s="181"/>
      <c r="S133" s="181"/>
      <c r="T133" s="182"/>
      <c r="U133" s="183" t="s">
        <v>48</v>
      </c>
      <c r="V133" s="183"/>
      <c r="W133" s="183"/>
      <c r="X133" s="183"/>
      <c r="Y133" s="183" t="s">
        <v>48</v>
      </c>
      <c r="Z133" s="183"/>
      <c r="AA133" s="183"/>
      <c r="AB133" s="183"/>
      <c r="AC133" s="180">
        <f ca="1">SUMIF(K84:Q112,_vst!B10,AJ84:AM112)</f>
        <v>0</v>
      </c>
      <c r="AD133" s="181"/>
      <c r="AE133" s="181"/>
      <c r="AF133" s="182"/>
      <c r="AQ133" s="22"/>
    </row>
    <row r="134" spans="1:50" ht="17.100000000000001" customHeight="1" x14ac:dyDescent="0.2">
      <c r="A134" s="70">
        <v>17</v>
      </c>
      <c r="B134" s="106"/>
      <c r="C134" s="105"/>
      <c r="D134" s="72" t="s">
        <v>4</v>
      </c>
      <c r="E134" s="81"/>
      <c r="F134" s="82"/>
      <c r="G134" s="105"/>
      <c r="H134" s="105"/>
      <c r="I134" s="105"/>
      <c r="J134" s="105"/>
      <c r="K134" s="105"/>
      <c r="L134" s="105"/>
      <c r="M134" s="105"/>
      <c r="N134" s="105"/>
      <c r="O134" s="83"/>
      <c r="P134" s="180">
        <f ca="1">SUMIF(K84:Q112,_vst!B11,AB84:AE112)</f>
        <v>0</v>
      </c>
      <c r="Q134" s="181"/>
      <c r="R134" s="181"/>
      <c r="S134" s="181"/>
      <c r="T134" s="182"/>
      <c r="U134" s="183" t="s">
        <v>48</v>
      </c>
      <c r="V134" s="183"/>
      <c r="W134" s="183"/>
      <c r="X134" s="183"/>
      <c r="Y134" s="183" t="s">
        <v>48</v>
      </c>
      <c r="Z134" s="183"/>
      <c r="AA134" s="183"/>
      <c r="AB134" s="183"/>
      <c r="AC134" s="180">
        <f ca="1">SUMIF(K84:Q112,_vst!B11,AJ84:AM112)</f>
        <v>0</v>
      </c>
      <c r="AD134" s="181"/>
      <c r="AE134" s="181"/>
      <c r="AF134" s="182"/>
      <c r="AQ134" s="22"/>
    </row>
    <row r="135" spans="1:50" ht="17.100000000000001" customHeight="1" thickBot="1" x14ac:dyDescent="0.25">
      <c r="A135" s="97">
        <v>18</v>
      </c>
      <c r="B135" s="244" t="s">
        <v>5</v>
      </c>
      <c r="C135" s="245"/>
      <c r="D135" s="245"/>
      <c r="E135" s="245"/>
      <c r="F135" s="245"/>
      <c r="G135" s="245"/>
      <c r="H135" s="245"/>
      <c r="I135" s="245"/>
      <c r="J135" s="245"/>
      <c r="K135" s="246"/>
      <c r="L135" s="246"/>
      <c r="M135" s="246"/>
      <c r="N135" s="246"/>
      <c r="O135" s="246"/>
      <c r="P135" s="184">
        <f ca="1">SUMIF(K84:Q112,_vst!B12,AB84:AE112)</f>
        <v>0</v>
      </c>
      <c r="Q135" s="185"/>
      <c r="R135" s="185"/>
      <c r="S135" s="185"/>
      <c r="T135" s="186"/>
      <c r="U135" s="252" t="s">
        <v>48</v>
      </c>
      <c r="V135" s="252"/>
      <c r="W135" s="252"/>
      <c r="X135" s="252"/>
      <c r="Y135" s="252" t="s">
        <v>48</v>
      </c>
      <c r="Z135" s="252"/>
      <c r="AA135" s="252"/>
      <c r="AB135" s="252"/>
      <c r="AC135" s="238">
        <f ca="1">SUMIF(K84:Q112,_vst!B12,AJ84:AM112)</f>
        <v>0</v>
      </c>
      <c r="AD135" s="239"/>
      <c r="AE135" s="239"/>
      <c r="AF135" s="240"/>
      <c r="AQ135" s="22"/>
    </row>
    <row r="136" spans="1:50" ht="17.100000000000001" customHeight="1" thickBot="1" x14ac:dyDescent="0.25">
      <c r="A136" s="98">
        <v>19</v>
      </c>
      <c r="B136" s="247" t="s">
        <v>6</v>
      </c>
      <c r="C136" s="248"/>
      <c r="D136" s="248"/>
      <c r="E136" s="248"/>
      <c r="F136" s="248"/>
      <c r="G136" s="248"/>
      <c r="H136" s="248"/>
      <c r="I136" s="248"/>
      <c r="J136" s="248"/>
      <c r="K136" s="249"/>
      <c r="L136" s="249"/>
      <c r="M136" s="249"/>
      <c r="N136" s="249"/>
      <c r="O136" s="250"/>
      <c r="P136" s="317">
        <f ca="1">P121+P122+P131+P132+P135</f>
        <v>0</v>
      </c>
      <c r="Q136" s="318"/>
      <c r="R136" s="318"/>
      <c r="S136" s="318"/>
      <c r="T136" s="319"/>
      <c r="U136" s="235">
        <f ca="1">U121+U122</f>
        <v>0</v>
      </c>
      <c r="V136" s="235"/>
      <c r="W136" s="235"/>
      <c r="X136" s="235"/>
      <c r="Y136" s="235">
        <f ca="1">Y121+Y122</f>
        <v>0</v>
      </c>
      <c r="Z136" s="235"/>
      <c r="AA136" s="235"/>
      <c r="AB136" s="235"/>
      <c r="AC136" s="235">
        <f ca="1">AC121+AC122+AC131+AC132+AC135</f>
        <v>0</v>
      </c>
      <c r="AD136" s="235"/>
      <c r="AE136" s="235"/>
      <c r="AF136" s="321"/>
      <c r="AQ136" s="21"/>
    </row>
    <row r="137" spans="1:50" ht="15" customHeight="1" x14ac:dyDescent="0.25">
      <c r="A137" s="6"/>
      <c r="B137" s="6"/>
      <c r="C137" s="6"/>
      <c r="D137" s="6"/>
      <c r="E137" s="6"/>
      <c r="F137" s="6"/>
      <c r="G137" s="6"/>
      <c r="H137" s="7"/>
      <c r="I137" s="7"/>
      <c r="J137" s="7"/>
      <c r="K137" s="8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10"/>
      <c r="AC137" s="10"/>
      <c r="AD137" s="10"/>
      <c r="AE137" s="27"/>
      <c r="AF137" s="27"/>
      <c r="AG137" s="27"/>
      <c r="AH137" s="27"/>
      <c r="AI137" s="10"/>
      <c r="AJ137" s="10"/>
      <c r="AK137" s="10"/>
      <c r="AL137" s="10"/>
      <c r="AM137" s="10"/>
      <c r="AN137" s="10"/>
      <c r="AO137" s="10"/>
      <c r="AP137" s="10"/>
    </row>
    <row r="138" spans="1:50" ht="15" customHeight="1" x14ac:dyDescent="0.2">
      <c r="A138" s="255" t="s">
        <v>99</v>
      </c>
      <c r="B138" s="256"/>
      <c r="C138" s="256"/>
      <c r="D138" s="256"/>
      <c r="E138" s="256"/>
      <c r="F138" s="256"/>
      <c r="G138" s="256"/>
      <c r="H138" s="256"/>
      <c r="I138" s="256"/>
      <c r="J138" s="256"/>
      <c r="K138" s="256"/>
      <c r="L138" s="256"/>
      <c r="M138" s="257"/>
      <c r="N138" s="231" t="s">
        <v>23</v>
      </c>
      <c r="O138" s="231"/>
      <c r="P138" s="231"/>
      <c r="Q138" s="231"/>
      <c r="R138" s="231"/>
      <c r="S138" s="231" t="s">
        <v>24</v>
      </c>
      <c r="T138" s="231"/>
      <c r="U138" s="231"/>
      <c r="V138" s="231"/>
      <c r="W138" s="231"/>
      <c r="X138" s="231" t="s">
        <v>25</v>
      </c>
      <c r="Y138" s="231"/>
      <c r="Z138" s="231"/>
      <c r="AA138" s="231"/>
      <c r="AB138" s="168" t="str">
        <f ca="1">IF(AF139&lt;0,_vst!C8,"")</f>
        <v/>
      </c>
      <c r="AD138" s="28"/>
      <c r="AE138" s="28"/>
      <c r="AF138" s="28"/>
      <c r="AG138" s="28"/>
      <c r="AH138" s="28"/>
      <c r="AI138" s="10"/>
      <c r="AJ138" s="26"/>
      <c r="AK138" s="26"/>
      <c r="AL138" s="26"/>
      <c r="AM138" s="26"/>
      <c r="AN138" s="24"/>
      <c r="AO138" s="24"/>
      <c r="AP138" s="24"/>
    </row>
    <row r="139" spans="1:50" ht="15" customHeight="1" x14ac:dyDescent="0.2">
      <c r="A139" s="258"/>
      <c r="B139" s="259"/>
      <c r="C139" s="259"/>
      <c r="D139" s="259"/>
      <c r="E139" s="259"/>
      <c r="F139" s="259"/>
      <c r="G139" s="259"/>
      <c r="H139" s="259"/>
      <c r="I139" s="259"/>
      <c r="J139" s="259"/>
      <c r="K139" s="259"/>
      <c r="L139" s="259"/>
      <c r="M139" s="260"/>
      <c r="N139" s="316"/>
      <c r="O139" s="316"/>
      <c r="P139" s="316"/>
      <c r="Q139" s="316"/>
      <c r="R139" s="316"/>
      <c r="S139" s="316"/>
      <c r="T139" s="316"/>
      <c r="U139" s="316"/>
      <c r="V139" s="316"/>
      <c r="W139" s="316"/>
      <c r="X139" s="261"/>
      <c r="Y139" s="261"/>
      <c r="Z139" s="261"/>
      <c r="AA139" s="261"/>
      <c r="AB139" s="169" t="s">
        <v>95</v>
      </c>
      <c r="AD139" s="28"/>
      <c r="AE139" s="28"/>
      <c r="AF139" s="320">
        <f ca="1">Y136-N139-S139-X139</f>
        <v>0</v>
      </c>
      <c r="AG139" s="320"/>
      <c r="AH139" s="320"/>
      <c r="AI139" s="320"/>
      <c r="AP139" s="25"/>
    </row>
    <row r="140" spans="1:50" ht="15" customHeight="1" x14ac:dyDescent="0.2">
      <c r="A140" s="11"/>
      <c r="B140" s="11"/>
      <c r="C140" s="11"/>
      <c r="D140" s="11"/>
      <c r="E140" s="11"/>
      <c r="F140" s="11"/>
      <c r="G140" s="11"/>
      <c r="H140" s="11"/>
      <c r="I140" s="11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1:50" ht="15" customHeight="1" x14ac:dyDescent="0.2">
      <c r="A141" s="3"/>
      <c r="B141" s="11"/>
      <c r="C141" s="11"/>
      <c r="D141" s="11"/>
      <c r="E141" s="11"/>
      <c r="F141" s="11"/>
      <c r="G141" s="11"/>
      <c r="H141" s="11"/>
      <c r="I141" s="11"/>
      <c r="J141" s="10"/>
      <c r="K141" s="10"/>
      <c r="L141" s="10"/>
      <c r="M141" s="10"/>
      <c r="N141" s="84" t="str">
        <f>IF(G79="Ano",_vst!$C$28,_vst!$C$27)</f>
        <v>Podíl Zvýhodněného úvěru na způsobilých výdajích:</v>
      </c>
      <c r="O141" s="314">
        <f ca="1">AR123</f>
        <v>0</v>
      </c>
      <c r="P141" s="315"/>
      <c r="Q141" s="189" t="s">
        <v>155</v>
      </c>
      <c r="R141" s="190"/>
      <c r="S141" s="191">
        <f>$AR$122</f>
        <v>0.9</v>
      </c>
      <c r="T141" s="191"/>
      <c r="U141" s="113" t="str">
        <f ca="1">IF($AR$124=1,_vst!$C$10,"")</f>
        <v/>
      </c>
      <c r="W141" s="4"/>
      <c r="X141" s="4"/>
      <c r="Y141" s="4"/>
      <c r="Z141" s="4"/>
      <c r="AA141" s="10"/>
      <c r="AB141" s="29"/>
      <c r="AC141" s="28"/>
      <c r="AD141" s="10"/>
      <c r="AE141" s="10"/>
      <c r="AF141" s="10"/>
      <c r="AK141" s="10"/>
      <c r="AL141" s="10"/>
      <c r="AM141" s="10"/>
      <c r="AN141" s="10"/>
      <c r="AO141" s="10"/>
      <c r="AP141" s="10"/>
    </row>
    <row r="142" spans="1:50" s="21" customFormat="1" ht="2.1" customHeight="1" x14ac:dyDescent="0.2">
      <c r="A142" s="35"/>
      <c r="B142" s="129"/>
      <c r="C142" s="129"/>
      <c r="D142" s="129"/>
      <c r="E142" s="129"/>
      <c r="F142" s="129"/>
      <c r="G142" s="129"/>
      <c r="H142" s="129"/>
      <c r="I142" s="129"/>
      <c r="J142" s="130"/>
      <c r="K142" s="130"/>
      <c r="L142" s="130"/>
      <c r="M142" s="130"/>
      <c r="N142" s="131"/>
      <c r="O142" s="132"/>
      <c r="P142" s="132"/>
      <c r="Q142" s="133"/>
      <c r="R142" s="133"/>
      <c r="S142" s="134"/>
      <c r="T142" s="134"/>
      <c r="U142" s="135"/>
      <c r="W142" s="136"/>
      <c r="X142" s="136"/>
      <c r="Y142" s="136"/>
      <c r="Z142" s="136"/>
      <c r="AA142" s="130"/>
      <c r="AB142" s="137"/>
      <c r="AC142" s="138"/>
      <c r="AD142" s="130"/>
      <c r="AE142" s="130"/>
      <c r="AF142" s="130"/>
      <c r="AG142" s="130"/>
      <c r="AH142" s="130"/>
      <c r="AI142" s="130"/>
      <c r="AJ142" s="130"/>
      <c r="AK142" s="130"/>
      <c r="AL142" s="130"/>
      <c r="AM142" s="130"/>
      <c r="AN142" s="130"/>
      <c r="AO142" s="130"/>
      <c r="AP142" s="130"/>
    </row>
    <row r="143" spans="1:50" ht="15" customHeight="1" x14ac:dyDescent="0.2">
      <c r="A143" s="143"/>
      <c r="B143" s="144"/>
      <c r="C143" s="145"/>
      <c r="D143" s="145"/>
      <c r="E143" s="145"/>
      <c r="F143" s="145"/>
      <c r="G143" s="145"/>
      <c r="H143" s="145"/>
      <c r="I143" s="145"/>
      <c r="J143" s="146"/>
      <c r="K143" s="146"/>
      <c r="L143" s="146"/>
      <c r="M143" s="146"/>
      <c r="N143" s="147" t="s">
        <v>215</v>
      </c>
      <c r="O143" s="253">
        <f ca="1">$AV$121</f>
        <v>0</v>
      </c>
      <c r="P143" s="254"/>
      <c r="Q143" s="154"/>
      <c r="R143" s="149"/>
      <c r="S143" s="150"/>
      <c r="T143" s="151"/>
      <c r="U143" s="152"/>
      <c r="V143" s="155"/>
      <c r="W143" s="155"/>
      <c r="X143" s="155"/>
      <c r="Y143" s="4"/>
      <c r="Z143" s="10"/>
      <c r="AA143" s="29"/>
      <c r="AB143" s="28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1:50" s="21" customFormat="1" ht="2.1" customHeight="1" x14ac:dyDescent="0.2">
      <c r="A144" s="35"/>
      <c r="B144" s="156"/>
      <c r="C144" s="156"/>
      <c r="D144" s="156"/>
      <c r="E144" s="156"/>
      <c r="F144" s="156"/>
      <c r="G144" s="156"/>
      <c r="H144" s="156"/>
      <c r="I144" s="156"/>
      <c r="J144" s="157"/>
      <c r="K144" s="157"/>
      <c r="L144" s="157"/>
      <c r="M144" s="157"/>
      <c r="N144" s="158"/>
      <c r="O144" s="159"/>
      <c r="P144" s="159"/>
      <c r="Q144" s="160"/>
      <c r="R144" s="160"/>
      <c r="S144" s="161"/>
      <c r="T144" s="161"/>
      <c r="U144" s="162"/>
      <c r="V144" s="163"/>
      <c r="W144" s="164"/>
      <c r="X144" s="164"/>
      <c r="Y144" s="136"/>
      <c r="Z144" s="136"/>
      <c r="AA144" s="130"/>
      <c r="AB144" s="137"/>
      <c r="AC144" s="138"/>
      <c r="AD144" s="130"/>
      <c r="AE144" s="130"/>
      <c r="AF144" s="130"/>
      <c r="AG144" s="130"/>
      <c r="AH144" s="130"/>
      <c r="AI144" s="130"/>
      <c r="AJ144" s="130"/>
      <c r="AK144" s="130"/>
      <c r="AL144" s="130"/>
      <c r="AM144" s="130"/>
      <c r="AN144" s="130"/>
      <c r="AO144" s="130"/>
      <c r="AP144" s="130"/>
    </row>
    <row r="145" spans="1:82" ht="15" customHeight="1" x14ac:dyDescent="0.2">
      <c r="A145" s="128"/>
      <c r="B145" s="144"/>
      <c r="C145" s="145"/>
      <c r="D145" s="145"/>
      <c r="E145" s="145"/>
      <c r="F145" s="145"/>
      <c r="G145" s="145"/>
      <c r="H145" s="145"/>
      <c r="I145" s="145"/>
      <c r="J145" s="146"/>
      <c r="K145" s="146"/>
      <c r="L145" s="146"/>
      <c r="M145" s="146"/>
      <c r="N145" s="147" t="s">
        <v>221</v>
      </c>
      <c r="O145" s="253">
        <f ca="1">$AV$122</f>
        <v>0</v>
      </c>
      <c r="P145" s="254"/>
      <c r="Q145" s="148"/>
      <c r="R145" s="149"/>
      <c r="S145" s="150"/>
      <c r="T145" s="151"/>
      <c r="U145" s="152"/>
      <c r="V145" s="153" t="s">
        <v>220</v>
      </c>
      <c r="W145" s="253">
        <f ca="1">$AV$123</f>
        <v>0</v>
      </c>
      <c r="X145" s="254"/>
      <c r="Y145" s="4"/>
      <c r="Z145" s="10"/>
      <c r="AA145" s="29"/>
      <c r="AB145" s="28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1:82" s="21" customFormat="1" ht="12" x14ac:dyDescent="0.2">
      <c r="A146" s="35"/>
      <c r="B146" s="129"/>
      <c r="C146" s="129"/>
      <c r="D146" s="129"/>
      <c r="E146" s="129"/>
      <c r="F146" s="129"/>
      <c r="G146" s="129"/>
      <c r="H146" s="129"/>
      <c r="I146" s="129"/>
      <c r="J146" s="130"/>
      <c r="K146" s="130"/>
      <c r="L146" s="130"/>
      <c r="M146" s="130"/>
      <c r="N146" s="131"/>
      <c r="O146" s="132"/>
      <c r="P146" s="132"/>
      <c r="Q146" s="133"/>
      <c r="R146" s="133"/>
      <c r="S146" s="134"/>
      <c r="T146" s="134"/>
      <c r="U146" s="135"/>
      <c r="W146" s="136"/>
      <c r="X146" s="136"/>
      <c r="Y146" s="136"/>
      <c r="Z146" s="136"/>
      <c r="AA146" s="130"/>
      <c r="AB146" s="137"/>
      <c r="AC146" s="138"/>
      <c r="AD146" s="130"/>
      <c r="AE146" s="130"/>
      <c r="AF146" s="130"/>
      <c r="AG146" s="130"/>
      <c r="AH146" s="130"/>
      <c r="AI146" s="130"/>
      <c r="AJ146" s="130"/>
      <c r="AK146" s="130"/>
      <c r="AL146" s="130"/>
      <c r="AM146" s="130"/>
      <c r="AN146" s="130"/>
      <c r="AO146" s="130"/>
      <c r="AP146" s="130"/>
    </row>
    <row r="147" spans="1:82" ht="15" customHeight="1" x14ac:dyDescent="0.2">
      <c r="A147" s="102" t="s">
        <v>198</v>
      </c>
      <c r="B147" s="14"/>
      <c r="H147" s="5"/>
      <c r="I147" s="5"/>
      <c r="J147" s="5"/>
      <c r="K147" s="5"/>
      <c r="O147" s="15"/>
    </row>
    <row r="148" spans="1:82" ht="8.1" customHeight="1" x14ac:dyDescent="0.2">
      <c r="A148" s="102"/>
      <c r="B148" s="14"/>
      <c r="H148" s="5"/>
      <c r="I148" s="5"/>
      <c r="J148" s="5"/>
      <c r="K148" s="5"/>
      <c r="O148" s="15"/>
    </row>
    <row r="149" spans="1:82" ht="15" customHeight="1" x14ac:dyDescent="0.2">
      <c r="A149" s="48" t="s">
        <v>228</v>
      </c>
      <c r="B149" s="12"/>
      <c r="C149" s="12"/>
      <c r="D149" s="12"/>
      <c r="E149" s="12"/>
      <c r="F149" s="12"/>
      <c r="H149" s="48" t="s">
        <v>229</v>
      </c>
      <c r="I149" s="12"/>
      <c r="J149" s="12"/>
      <c r="K149" s="12"/>
      <c r="L149" s="12"/>
      <c r="M149" s="12"/>
      <c r="N149" s="12"/>
      <c r="O149" s="12"/>
      <c r="P149" s="12"/>
      <c r="Q149" s="12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5"/>
      <c r="AK149" s="5"/>
      <c r="AL149" s="5"/>
      <c r="AM149" s="5"/>
      <c r="AN149" s="5"/>
      <c r="AO149" s="5"/>
      <c r="AP149" s="5"/>
    </row>
    <row r="150" spans="1:82" ht="15" customHeight="1" x14ac:dyDescent="0.2">
      <c r="A150" s="180">
        <f ca="1">Y136</f>
        <v>0</v>
      </c>
      <c r="B150" s="181"/>
      <c r="C150" s="181"/>
      <c r="D150" s="181"/>
      <c r="E150" s="182"/>
      <c r="F150" s="1"/>
      <c r="H150" s="1" t="s">
        <v>94</v>
      </c>
      <c r="I150" s="1"/>
      <c r="J150" s="1"/>
      <c r="K150" s="1"/>
      <c r="M150" s="236"/>
      <c r="N150" s="237"/>
      <c r="Q150" s="65"/>
      <c r="S150" s="69" t="s">
        <v>96</v>
      </c>
      <c r="T150" s="236"/>
      <c r="U150" s="237"/>
      <c r="W150" s="66"/>
      <c r="Y150" s="69" t="s">
        <v>97</v>
      </c>
      <c r="Z150" s="236"/>
      <c r="AA150" s="237"/>
      <c r="AM150" s="5"/>
      <c r="AN150" s="5"/>
      <c r="AO150" s="5"/>
      <c r="AP150" s="5"/>
    </row>
    <row r="151" spans="1:82" ht="3.75" customHeight="1" x14ac:dyDescent="0.2"/>
    <row r="152" spans="1:82" ht="15" customHeight="1" x14ac:dyDescent="0.2">
      <c r="A152" s="2" t="s">
        <v>9</v>
      </c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</row>
    <row r="153" spans="1:82" ht="15" customHeight="1" x14ac:dyDescent="0.2">
      <c r="A153" s="243"/>
      <c r="B153" s="243"/>
      <c r="C153" s="243"/>
      <c r="D153" s="243"/>
      <c r="E153" s="243"/>
      <c r="F153" s="3"/>
      <c r="AQ153" s="21"/>
      <c r="BA153" s="21"/>
      <c r="BB153" s="36"/>
      <c r="BC153" s="36"/>
      <c r="BD153" s="36"/>
      <c r="BE153" s="36"/>
      <c r="BF153" s="36"/>
      <c r="BG153" s="36"/>
      <c r="BH153" s="36"/>
      <c r="BI153" s="36"/>
      <c r="BJ153" s="36"/>
      <c r="BK153" s="36"/>
      <c r="BL153" s="36"/>
      <c r="BM153" s="36"/>
      <c r="BP153" s="36"/>
      <c r="BQ153" s="36"/>
      <c r="BR153" s="36"/>
      <c r="BS153" s="36"/>
      <c r="BT153" s="36"/>
      <c r="BU153" s="36"/>
      <c r="BV153" s="36"/>
      <c r="BW153" s="36"/>
      <c r="BX153" s="36"/>
      <c r="BY153" s="36"/>
      <c r="BZ153" s="36"/>
      <c r="CA153" s="36"/>
      <c r="CB153" s="36"/>
      <c r="CC153" s="36"/>
      <c r="CD153" s="21"/>
    </row>
    <row r="154" spans="1:82" ht="15" customHeight="1" x14ac:dyDescent="0.2">
      <c r="A154" s="6" t="s">
        <v>10</v>
      </c>
      <c r="B154" s="6"/>
      <c r="C154" s="6"/>
      <c r="D154" s="6"/>
      <c r="E154" s="6"/>
      <c r="F154" s="6"/>
      <c r="BA154" s="21"/>
      <c r="BB154" s="36"/>
      <c r="BC154" s="36"/>
      <c r="BD154" s="36"/>
      <c r="BE154" s="36"/>
      <c r="BF154" s="36"/>
      <c r="BG154" s="36"/>
      <c r="BH154" s="36"/>
      <c r="BI154" s="36"/>
      <c r="BJ154" s="36"/>
      <c r="BK154" s="36"/>
      <c r="BL154" s="36"/>
      <c r="BM154" s="36"/>
      <c r="BN154" s="36"/>
      <c r="BO154" s="36"/>
      <c r="BP154" s="36"/>
      <c r="BQ154" s="36"/>
      <c r="BR154" s="36"/>
      <c r="BS154" s="36"/>
      <c r="BT154" s="36"/>
      <c r="BU154" s="36"/>
      <c r="BV154" s="36"/>
      <c r="BW154" s="36"/>
      <c r="BX154" s="36"/>
      <c r="BY154" s="36"/>
      <c r="BZ154" s="36"/>
      <c r="CA154" s="36"/>
      <c r="CB154" s="36"/>
      <c r="CC154" s="36"/>
      <c r="CD154" s="21"/>
    </row>
    <row r="155" spans="1:82" ht="15" customHeight="1" x14ac:dyDescent="0.2">
      <c r="A155" s="251">
        <f>SUM(V156:Z158)</f>
        <v>0</v>
      </c>
      <c r="B155" s="251"/>
      <c r="C155" s="251"/>
      <c r="D155" s="251"/>
      <c r="E155" s="251"/>
      <c r="F155" s="3"/>
      <c r="G155" s="269" t="s">
        <v>11</v>
      </c>
      <c r="H155" s="270"/>
      <c r="I155" s="270"/>
      <c r="J155" s="270"/>
      <c r="K155" s="270"/>
      <c r="L155" s="270"/>
      <c r="M155" s="270"/>
      <c r="N155" s="270"/>
      <c r="O155" s="270"/>
      <c r="P155" s="270"/>
      <c r="Q155" s="270"/>
      <c r="R155" s="270"/>
      <c r="S155" s="270"/>
      <c r="T155" s="270"/>
      <c r="U155" s="270"/>
      <c r="V155" s="226" t="s">
        <v>14</v>
      </c>
      <c r="W155" s="227"/>
      <c r="X155" s="227"/>
      <c r="Y155" s="227"/>
      <c r="Z155" s="228"/>
      <c r="AA155" s="231" t="s">
        <v>12</v>
      </c>
      <c r="AB155" s="231"/>
      <c r="AC155" s="231"/>
      <c r="AD155" s="231"/>
      <c r="AE155" s="231"/>
      <c r="AF155" s="231" t="s">
        <v>13</v>
      </c>
      <c r="AG155" s="231"/>
      <c r="AH155" s="231"/>
      <c r="AI155" s="231"/>
      <c r="AJ155" s="231"/>
      <c r="AP155" s="33"/>
      <c r="BA155" s="21"/>
      <c r="BB155" s="36"/>
      <c r="BC155" s="37"/>
      <c r="BD155" s="37"/>
      <c r="BE155" s="37"/>
      <c r="BF155" s="37"/>
      <c r="BT155" s="38"/>
      <c r="BU155" s="38"/>
      <c r="BV155" s="38"/>
      <c r="BW155" s="38"/>
      <c r="BX155" s="38"/>
      <c r="BY155" s="38"/>
      <c r="BZ155" s="38"/>
      <c r="CA155" s="38"/>
    </row>
    <row r="156" spans="1:82" ht="15" customHeight="1" x14ac:dyDescent="0.2">
      <c r="A156" s="13"/>
      <c r="B156" s="13"/>
      <c r="C156" s="13"/>
      <c r="D156" s="13"/>
      <c r="E156" s="13"/>
      <c r="F156" s="6"/>
      <c r="G156" s="205"/>
      <c r="H156" s="206"/>
      <c r="I156" s="206"/>
      <c r="J156" s="206"/>
      <c r="K156" s="206"/>
      <c r="L156" s="206"/>
      <c r="M156" s="206"/>
      <c r="N156" s="206"/>
      <c r="O156" s="206"/>
      <c r="P156" s="206"/>
      <c r="Q156" s="206"/>
      <c r="R156" s="206"/>
      <c r="S156" s="206"/>
      <c r="T156" s="206"/>
      <c r="U156" s="207"/>
      <c r="V156" s="177"/>
      <c r="W156" s="178"/>
      <c r="X156" s="178"/>
      <c r="Y156" s="178"/>
      <c r="Z156" s="179"/>
      <c r="AA156" s="232"/>
      <c r="AB156" s="233"/>
      <c r="AC156" s="233"/>
      <c r="AD156" s="233"/>
      <c r="AE156" s="234"/>
      <c r="AF156" s="224"/>
      <c r="AG156" s="225"/>
      <c r="AH156" s="225"/>
      <c r="AI156" s="225"/>
      <c r="AJ156" s="225"/>
      <c r="AP156" s="43"/>
      <c r="BA156" s="21"/>
      <c r="BB156" s="36"/>
      <c r="BC156" s="44"/>
      <c r="BD156" s="44"/>
      <c r="BE156" s="44"/>
      <c r="BF156" s="44"/>
      <c r="BT156" s="47"/>
      <c r="BU156" s="47"/>
      <c r="BV156" s="47"/>
      <c r="BW156" s="47"/>
      <c r="BX156" s="46"/>
      <c r="BY156" s="47"/>
      <c r="BZ156" s="47"/>
      <c r="CA156" s="47"/>
    </row>
    <row r="157" spans="1:82" ht="15" customHeight="1" x14ac:dyDescent="0.2">
      <c r="A157" s="13"/>
      <c r="B157" s="13"/>
      <c r="C157" s="13"/>
      <c r="D157" s="13"/>
      <c r="E157" s="13"/>
      <c r="F157" s="6"/>
      <c r="G157" s="205"/>
      <c r="H157" s="206"/>
      <c r="I157" s="206"/>
      <c r="J157" s="206"/>
      <c r="K157" s="206"/>
      <c r="L157" s="206"/>
      <c r="M157" s="206"/>
      <c r="N157" s="206"/>
      <c r="O157" s="206"/>
      <c r="P157" s="206"/>
      <c r="Q157" s="206"/>
      <c r="R157" s="206"/>
      <c r="S157" s="206"/>
      <c r="T157" s="206"/>
      <c r="U157" s="207"/>
      <c r="V157" s="177"/>
      <c r="W157" s="178"/>
      <c r="X157" s="178"/>
      <c r="Y157" s="178"/>
      <c r="Z157" s="179"/>
      <c r="AA157" s="224"/>
      <c r="AB157" s="225"/>
      <c r="AC157" s="225"/>
      <c r="AD157" s="225"/>
      <c r="AE157" s="225"/>
      <c r="AF157" s="224"/>
      <c r="AG157" s="225"/>
      <c r="AH157" s="225"/>
      <c r="AI157" s="225"/>
      <c r="AJ157" s="225"/>
      <c r="AP157" s="43"/>
      <c r="BA157" s="21"/>
      <c r="BB157" s="36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5"/>
      <c r="BO157" s="45"/>
      <c r="BP157" s="45"/>
      <c r="BQ157" s="45"/>
      <c r="BR157" s="45"/>
      <c r="BS157" s="46"/>
      <c r="BT157" s="47"/>
      <c r="BU157" s="47"/>
      <c r="BV157" s="47"/>
      <c r="BW157" s="47"/>
      <c r="BX157" s="46"/>
      <c r="BY157" s="47"/>
      <c r="BZ157" s="47"/>
      <c r="CA157" s="47"/>
    </row>
    <row r="158" spans="1:82" ht="15" customHeight="1" x14ac:dyDescent="0.2">
      <c r="A158" s="6"/>
      <c r="B158" s="6"/>
      <c r="C158" s="6"/>
      <c r="D158" s="6"/>
      <c r="E158" s="6"/>
      <c r="F158" s="6"/>
      <c r="G158" s="205"/>
      <c r="H158" s="206"/>
      <c r="I158" s="206"/>
      <c r="J158" s="206"/>
      <c r="K158" s="206"/>
      <c r="L158" s="206"/>
      <c r="M158" s="206"/>
      <c r="N158" s="206"/>
      <c r="O158" s="206"/>
      <c r="P158" s="206"/>
      <c r="Q158" s="206"/>
      <c r="R158" s="206"/>
      <c r="S158" s="206"/>
      <c r="T158" s="206"/>
      <c r="U158" s="207"/>
      <c r="V158" s="177"/>
      <c r="W158" s="178"/>
      <c r="X158" s="178"/>
      <c r="Y158" s="178"/>
      <c r="Z158" s="179"/>
      <c r="AA158" s="224"/>
      <c r="AB158" s="225"/>
      <c r="AC158" s="225"/>
      <c r="AD158" s="225"/>
      <c r="AE158" s="225"/>
      <c r="AF158" s="224"/>
      <c r="AG158" s="225"/>
      <c r="AH158" s="225"/>
      <c r="AI158" s="225"/>
      <c r="AJ158" s="225"/>
      <c r="AP158" s="43"/>
      <c r="BA158" s="21"/>
      <c r="BB158" s="36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5"/>
      <c r="BO158" s="45"/>
      <c r="BP158" s="45"/>
      <c r="BQ158" s="45"/>
      <c r="BR158" s="45"/>
      <c r="BS158" s="46"/>
      <c r="BT158" s="47"/>
      <c r="BU158" s="47"/>
      <c r="BV158" s="47"/>
      <c r="BW158" s="47"/>
      <c r="BX158" s="46"/>
      <c r="BY158" s="47"/>
      <c r="BZ158" s="47"/>
      <c r="CA158" s="47"/>
    </row>
    <row r="159" spans="1:82" ht="15" customHeight="1" x14ac:dyDescent="0.2">
      <c r="A159" s="6" t="s">
        <v>15</v>
      </c>
      <c r="B159" s="6"/>
      <c r="C159" s="6"/>
      <c r="D159" s="6"/>
      <c r="E159" s="6"/>
      <c r="F159" s="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7"/>
      <c r="W159" s="17"/>
      <c r="X159" s="17"/>
      <c r="Y159" s="17"/>
      <c r="Z159" s="17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P159" s="32"/>
      <c r="BA159" s="21"/>
      <c r="BB159" s="36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9"/>
      <c r="BO159" s="39"/>
      <c r="BP159" s="39"/>
      <c r="BQ159" s="39"/>
      <c r="BR159" s="39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36"/>
    </row>
    <row r="160" spans="1:82" ht="15" customHeight="1" x14ac:dyDescent="0.2">
      <c r="A160" s="251">
        <f>SUM(V161:Z163)</f>
        <v>0</v>
      </c>
      <c r="B160" s="251"/>
      <c r="C160" s="251"/>
      <c r="D160" s="251"/>
      <c r="E160" s="251"/>
      <c r="F160" s="3"/>
      <c r="G160" s="269" t="s">
        <v>16</v>
      </c>
      <c r="H160" s="270"/>
      <c r="I160" s="270"/>
      <c r="J160" s="270"/>
      <c r="K160" s="270"/>
      <c r="L160" s="270"/>
      <c r="M160" s="270"/>
      <c r="N160" s="270"/>
      <c r="O160" s="270"/>
      <c r="P160" s="270"/>
      <c r="Q160" s="270"/>
      <c r="R160" s="270"/>
      <c r="S160" s="270"/>
      <c r="T160" s="270"/>
      <c r="U160" s="270"/>
      <c r="V160" s="226" t="s">
        <v>26</v>
      </c>
      <c r="W160" s="227"/>
      <c r="X160" s="227"/>
      <c r="Y160" s="227"/>
      <c r="Z160" s="228"/>
      <c r="AA160" s="226" t="s">
        <v>17</v>
      </c>
      <c r="AB160" s="227"/>
      <c r="AC160" s="227"/>
      <c r="AD160" s="227"/>
      <c r="AE160" s="227"/>
      <c r="AF160" s="229"/>
      <c r="AG160" s="229"/>
      <c r="AH160" s="229"/>
      <c r="AI160" s="229"/>
      <c r="AJ160" s="230"/>
      <c r="AP160" s="34"/>
      <c r="BA160" s="21"/>
      <c r="BB160" s="36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8"/>
      <c r="BO160" s="38"/>
      <c r="BP160" s="38"/>
      <c r="BQ160" s="38"/>
      <c r="BR160" s="38"/>
      <c r="BS160" s="38"/>
      <c r="BT160" s="38"/>
      <c r="BU160" s="38"/>
      <c r="BV160" s="38"/>
      <c r="BW160" s="38"/>
      <c r="BX160" s="41"/>
      <c r="BY160" s="41"/>
      <c r="BZ160" s="41"/>
      <c r="CA160" s="41"/>
      <c r="CB160" s="41"/>
      <c r="CC160" s="36"/>
    </row>
    <row r="161" spans="1:82" ht="15" customHeight="1" x14ac:dyDescent="0.2">
      <c r="A161" s="6"/>
      <c r="B161" s="6"/>
      <c r="C161" s="6"/>
      <c r="D161" s="6"/>
      <c r="E161" s="6"/>
      <c r="F161" s="6"/>
      <c r="G161" s="205"/>
      <c r="H161" s="206"/>
      <c r="I161" s="206"/>
      <c r="J161" s="206"/>
      <c r="K161" s="206"/>
      <c r="L161" s="206"/>
      <c r="M161" s="206"/>
      <c r="N161" s="206"/>
      <c r="O161" s="206"/>
      <c r="P161" s="206"/>
      <c r="Q161" s="206"/>
      <c r="R161" s="206"/>
      <c r="S161" s="206"/>
      <c r="T161" s="206"/>
      <c r="U161" s="207"/>
      <c r="V161" s="177"/>
      <c r="W161" s="178"/>
      <c r="X161" s="178"/>
      <c r="Y161" s="178"/>
      <c r="Z161" s="179"/>
      <c r="AA161" s="325"/>
      <c r="AB161" s="326"/>
      <c r="AC161" s="326"/>
      <c r="AD161" s="326"/>
      <c r="AE161" s="326"/>
      <c r="AF161" s="326"/>
      <c r="AG161" s="326"/>
      <c r="AH161" s="326"/>
      <c r="AI161" s="326"/>
      <c r="AJ161" s="327"/>
      <c r="AP161" s="43"/>
      <c r="BA161" s="21"/>
      <c r="BB161" s="36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5"/>
      <c r="BO161" s="45"/>
      <c r="BP161" s="45"/>
      <c r="BQ161" s="45"/>
      <c r="BR161" s="45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36"/>
    </row>
    <row r="162" spans="1:82" ht="15" customHeight="1" x14ac:dyDescent="0.2">
      <c r="A162" s="6"/>
      <c r="B162" s="6"/>
      <c r="C162" s="6"/>
      <c r="D162" s="6"/>
      <c r="E162" s="6"/>
      <c r="F162" s="6"/>
      <c r="G162" s="205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  <c r="U162" s="207"/>
      <c r="V162" s="177"/>
      <c r="W162" s="178"/>
      <c r="X162" s="178"/>
      <c r="Y162" s="178"/>
      <c r="Z162" s="179"/>
      <c r="AA162" s="325"/>
      <c r="AB162" s="326"/>
      <c r="AC162" s="326"/>
      <c r="AD162" s="326"/>
      <c r="AE162" s="326"/>
      <c r="AF162" s="326"/>
      <c r="AG162" s="326"/>
      <c r="AH162" s="326"/>
      <c r="AI162" s="326"/>
      <c r="AJ162" s="327"/>
      <c r="AP162" s="43"/>
      <c r="BA162" s="21"/>
      <c r="BB162" s="36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5"/>
      <c r="BO162" s="45"/>
      <c r="BP162" s="45"/>
      <c r="BQ162" s="45"/>
      <c r="BR162" s="45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36"/>
    </row>
    <row r="163" spans="1:82" ht="15" customHeight="1" x14ac:dyDescent="0.2">
      <c r="A163" s="6"/>
      <c r="B163" s="6"/>
      <c r="C163" s="6"/>
      <c r="D163" s="6"/>
      <c r="E163" s="6"/>
      <c r="F163" s="6"/>
      <c r="G163" s="205"/>
      <c r="H163" s="206"/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  <c r="U163" s="207"/>
      <c r="V163" s="177"/>
      <c r="W163" s="178"/>
      <c r="X163" s="178"/>
      <c r="Y163" s="178"/>
      <c r="Z163" s="179"/>
      <c r="AA163" s="325"/>
      <c r="AB163" s="326"/>
      <c r="AC163" s="326"/>
      <c r="AD163" s="326"/>
      <c r="AE163" s="326"/>
      <c r="AF163" s="326"/>
      <c r="AG163" s="326"/>
      <c r="AH163" s="326"/>
      <c r="AI163" s="326"/>
      <c r="AJ163" s="327"/>
      <c r="AP163" s="43"/>
      <c r="AT163" s="31"/>
      <c r="BA163" s="21"/>
      <c r="BB163" s="36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5"/>
      <c r="BO163" s="45"/>
      <c r="BP163" s="45"/>
      <c r="BQ163" s="45"/>
      <c r="BR163" s="45"/>
      <c r="BS163" s="47"/>
      <c r="BT163" s="47"/>
      <c r="BU163" s="47"/>
      <c r="BV163" s="47"/>
      <c r="BW163" s="47"/>
      <c r="BX163" s="47"/>
      <c r="BY163" s="47"/>
      <c r="BZ163" s="47"/>
      <c r="CA163" s="47"/>
      <c r="CB163" s="47"/>
      <c r="CC163" s="36"/>
    </row>
    <row r="164" spans="1:82" ht="15" customHeight="1" x14ac:dyDescent="0.2">
      <c r="A164" s="6" t="s">
        <v>18</v>
      </c>
      <c r="B164" s="6"/>
      <c r="C164" s="6"/>
      <c r="D164" s="6"/>
      <c r="E164" s="6"/>
      <c r="F164" s="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7"/>
      <c r="W164" s="17"/>
      <c r="X164" s="17"/>
      <c r="Y164" s="17"/>
      <c r="Z164" s="17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P164" s="32"/>
      <c r="BA164" s="21"/>
      <c r="BB164" s="36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9"/>
      <c r="BO164" s="39"/>
      <c r="BP164" s="39"/>
      <c r="BQ164" s="39"/>
      <c r="BR164" s="39"/>
      <c r="BS164" s="40"/>
      <c r="BT164" s="40"/>
      <c r="BU164" s="40"/>
      <c r="BV164" s="40"/>
      <c r="BW164" s="40"/>
      <c r="BX164" s="40"/>
      <c r="BY164" s="40"/>
      <c r="BZ164" s="40"/>
      <c r="CA164" s="40"/>
      <c r="CB164" s="40"/>
      <c r="CC164" s="36"/>
    </row>
    <row r="165" spans="1:82" ht="15" customHeight="1" x14ac:dyDescent="0.2">
      <c r="A165" s="251">
        <f>SUM(V166:Z168)</f>
        <v>0</v>
      </c>
      <c r="B165" s="251"/>
      <c r="C165" s="251"/>
      <c r="D165" s="251"/>
      <c r="E165" s="251"/>
      <c r="F165" s="3"/>
      <c r="G165" s="269" t="s">
        <v>67</v>
      </c>
      <c r="H165" s="270"/>
      <c r="I165" s="270"/>
      <c r="J165" s="270"/>
      <c r="K165" s="270"/>
      <c r="L165" s="270"/>
      <c r="M165" s="270"/>
      <c r="N165" s="270"/>
      <c r="O165" s="270"/>
      <c r="P165" s="270"/>
      <c r="Q165" s="270"/>
      <c r="R165" s="270"/>
      <c r="S165" s="270"/>
      <c r="T165" s="270"/>
      <c r="U165" s="270"/>
      <c r="V165" s="226" t="s">
        <v>19</v>
      </c>
      <c r="W165" s="227"/>
      <c r="X165" s="227"/>
      <c r="Y165" s="227"/>
      <c r="Z165" s="228"/>
      <c r="AA165" s="231" t="s">
        <v>12</v>
      </c>
      <c r="AB165" s="231"/>
      <c r="AC165" s="231"/>
      <c r="AD165" s="231"/>
      <c r="AE165" s="231"/>
      <c r="AF165" s="231" t="s">
        <v>13</v>
      </c>
      <c r="AG165" s="231"/>
      <c r="AH165" s="231"/>
      <c r="AI165" s="231"/>
      <c r="AJ165" s="231"/>
      <c r="AP165" s="33"/>
      <c r="BA165" s="21"/>
      <c r="BB165" s="36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8"/>
      <c r="BO165" s="38"/>
      <c r="BP165" s="38"/>
      <c r="BQ165" s="38"/>
      <c r="BR165" s="38"/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6"/>
    </row>
    <row r="166" spans="1:82" ht="15" customHeight="1" x14ac:dyDescent="0.2">
      <c r="G166" s="205"/>
      <c r="H166" s="206"/>
      <c r="I166" s="206"/>
      <c r="J166" s="206"/>
      <c r="K166" s="206"/>
      <c r="L166" s="206"/>
      <c r="M166" s="206"/>
      <c r="N166" s="206"/>
      <c r="O166" s="206"/>
      <c r="P166" s="206"/>
      <c r="Q166" s="206"/>
      <c r="R166" s="206"/>
      <c r="S166" s="206"/>
      <c r="T166" s="206"/>
      <c r="U166" s="207"/>
      <c r="V166" s="177"/>
      <c r="W166" s="178"/>
      <c r="X166" s="178"/>
      <c r="Y166" s="178"/>
      <c r="Z166" s="179"/>
      <c r="AA166" s="224"/>
      <c r="AB166" s="225"/>
      <c r="AC166" s="225"/>
      <c r="AD166" s="225"/>
      <c r="AE166" s="225"/>
      <c r="AF166" s="224"/>
      <c r="AG166" s="225"/>
      <c r="AH166" s="225"/>
      <c r="AI166" s="225"/>
      <c r="AJ166" s="225"/>
      <c r="AP166" s="43"/>
      <c r="BA166" s="21"/>
      <c r="BB166" s="36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5"/>
      <c r="BO166" s="45"/>
      <c r="BP166" s="45"/>
      <c r="BQ166" s="45"/>
      <c r="BR166" s="45"/>
      <c r="BS166" s="46"/>
      <c r="BT166" s="47"/>
      <c r="BU166" s="47"/>
      <c r="BV166" s="47"/>
      <c r="BW166" s="47"/>
      <c r="BX166" s="46"/>
      <c r="BY166" s="47"/>
      <c r="BZ166" s="47"/>
      <c r="CA166" s="47"/>
      <c r="CB166" s="47"/>
      <c r="CC166" s="36"/>
    </row>
    <row r="167" spans="1:82" ht="15" customHeight="1" x14ac:dyDescent="0.2">
      <c r="G167" s="205"/>
      <c r="H167" s="206"/>
      <c r="I167" s="206"/>
      <c r="J167" s="206"/>
      <c r="K167" s="206"/>
      <c r="L167" s="206"/>
      <c r="M167" s="206"/>
      <c r="N167" s="206"/>
      <c r="O167" s="206"/>
      <c r="P167" s="206"/>
      <c r="Q167" s="206"/>
      <c r="R167" s="206"/>
      <c r="S167" s="206"/>
      <c r="T167" s="206"/>
      <c r="U167" s="207"/>
      <c r="V167" s="177"/>
      <c r="W167" s="178"/>
      <c r="X167" s="178"/>
      <c r="Y167" s="178"/>
      <c r="Z167" s="179"/>
      <c r="AA167" s="224"/>
      <c r="AB167" s="225"/>
      <c r="AC167" s="225"/>
      <c r="AD167" s="225"/>
      <c r="AE167" s="225"/>
      <c r="AF167" s="224"/>
      <c r="AG167" s="225"/>
      <c r="AH167" s="225"/>
      <c r="AI167" s="225"/>
      <c r="AJ167" s="225"/>
      <c r="AP167" s="43"/>
      <c r="BA167" s="21"/>
      <c r="BB167" s="36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5"/>
      <c r="BO167" s="45"/>
      <c r="BP167" s="45"/>
      <c r="BQ167" s="45"/>
      <c r="BR167" s="45"/>
      <c r="BS167" s="46"/>
      <c r="BT167" s="47"/>
      <c r="BU167" s="47"/>
      <c r="BV167" s="47"/>
      <c r="BW167" s="47"/>
      <c r="BX167" s="46"/>
      <c r="BY167" s="47"/>
      <c r="BZ167" s="47"/>
      <c r="CA167" s="47"/>
      <c r="CB167" s="47"/>
      <c r="CC167" s="36"/>
    </row>
    <row r="168" spans="1:82" ht="15" customHeight="1" x14ac:dyDescent="0.2">
      <c r="A168" s="328" t="s">
        <v>45</v>
      </c>
      <c r="B168" s="328"/>
      <c r="G168" s="205"/>
      <c r="H168" s="206"/>
      <c r="I168" s="206"/>
      <c r="J168" s="206"/>
      <c r="K168" s="206"/>
      <c r="L168" s="206"/>
      <c r="M168" s="206"/>
      <c r="N168" s="206"/>
      <c r="O168" s="206"/>
      <c r="P168" s="206"/>
      <c r="Q168" s="206"/>
      <c r="R168" s="206"/>
      <c r="S168" s="206"/>
      <c r="T168" s="206"/>
      <c r="U168" s="207"/>
      <c r="V168" s="177"/>
      <c r="W168" s="178"/>
      <c r="X168" s="178"/>
      <c r="Y168" s="178"/>
      <c r="Z168" s="179"/>
      <c r="AA168" s="224"/>
      <c r="AB168" s="225"/>
      <c r="AC168" s="225"/>
      <c r="AD168" s="225"/>
      <c r="AE168" s="225"/>
      <c r="AF168" s="224"/>
      <c r="AG168" s="225"/>
      <c r="AH168" s="225"/>
      <c r="AI168" s="225"/>
      <c r="AJ168" s="225"/>
      <c r="AP168" s="43"/>
      <c r="BA168" s="21"/>
      <c r="BB168" s="36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5"/>
      <c r="BO168" s="45"/>
      <c r="BP168" s="45"/>
      <c r="BQ168" s="45"/>
      <c r="BR168" s="45"/>
      <c r="BS168" s="46"/>
      <c r="BT168" s="47"/>
      <c r="BU168" s="47"/>
      <c r="BV168" s="47"/>
      <c r="BW168" s="47"/>
      <c r="BX168" s="46"/>
      <c r="BY168" s="47"/>
      <c r="BZ168" s="47"/>
      <c r="CA168" s="47"/>
      <c r="CB168" s="47"/>
      <c r="CC168" s="36"/>
    </row>
    <row r="169" spans="1:82" ht="7.5" customHeight="1" x14ac:dyDescent="0.2">
      <c r="A169" s="329"/>
      <c r="B169" s="329"/>
      <c r="AR169" s="23">
        <f ca="1">IF(A170=0,0,IF(A170&lt;P136,1,0))</f>
        <v>0</v>
      </c>
      <c r="AS169" s="2" t="s">
        <v>61</v>
      </c>
      <c r="BA169" s="21"/>
      <c r="BB169" s="36"/>
      <c r="BC169" s="36"/>
      <c r="BD169" s="36"/>
      <c r="BE169" s="36"/>
      <c r="BF169" s="36"/>
      <c r="BG169" s="36"/>
      <c r="BH169" s="36"/>
      <c r="BI169" s="36"/>
      <c r="BJ169" s="36"/>
      <c r="BK169" s="36"/>
      <c r="BL169" s="36"/>
      <c r="BM169" s="36"/>
      <c r="BN169" s="36"/>
      <c r="BO169" s="36"/>
      <c r="BP169" s="36"/>
      <c r="BQ169" s="36"/>
      <c r="BR169" s="36"/>
      <c r="BS169" s="36"/>
      <c r="BT169" s="36"/>
      <c r="BU169" s="36"/>
      <c r="BV169" s="36"/>
      <c r="BW169" s="36"/>
      <c r="BX169" s="36"/>
      <c r="BY169" s="36"/>
      <c r="BZ169" s="36"/>
      <c r="CA169" s="36"/>
      <c r="CB169" s="36"/>
      <c r="CC169" s="36"/>
      <c r="CD169" s="21"/>
    </row>
    <row r="170" spans="1:82" ht="15" customHeight="1" x14ac:dyDescent="0.2">
      <c r="A170" s="223">
        <f ca="1">SUM(A153,A150,A155,A160,A165)</f>
        <v>0</v>
      </c>
      <c r="B170" s="223"/>
      <c r="C170" s="223"/>
      <c r="D170" s="223"/>
      <c r="E170" s="223"/>
      <c r="F170" s="64" t="s">
        <v>95</v>
      </c>
      <c r="G170" s="28"/>
      <c r="H170" s="28"/>
      <c r="I170" s="6"/>
      <c r="J170" s="324">
        <f ca="1">P136-A170</f>
        <v>0</v>
      </c>
      <c r="K170" s="324"/>
      <c r="L170" s="324"/>
      <c r="M170" s="324"/>
      <c r="N170" s="68" t="str">
        <f ca="1">IF(J170&lt;(-0.1),_vst!$C$6,"")</f>
        <v/>
      </c>
      <c r="O170" s="67"/>
      <c r="S170" s="16"/>
      <c r="T170" s="16"/>
      <c r="U170" s="16"/>
      <c r="V170" s="16"/>
      <c r="W170" s="16"/>
      <c r="X170" s="16"/>
      <c r="Y170" s="16"/>
      <c r="Z170" s="16"/>
      <c r="AA170" s="16"/>
      <c r="AB170" s="17"/>
      <c r="AC170" s="17"/>
      <c r="AD170" s="17"/>
      <c r="AE170" s="17"/>
      <c r="AF170" s="17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BA170" s="21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21"/>
    </row>
    <row r="171" spans="1:82" ht="7.5" customHeight="1" x14ac:dyDescent="0.2"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</row>
    <row r="172" spans="1:82" ht="18.75" customHeight="1" x14ac:dyDescent="0.25">
      <c r="A172" s="282" t="s">
        <v>49</v>
      </c>
      <c r="B172" s="282"/>
      <c r="C172" s="282"/>
      <c r="D172" s="282"/>
      <c r="E172" s="282"/>
      <c r="F172" s="282"/>
      <c r="G172" s="282"/>
      <c r="H172" s="282"/>
      <c r="I172" s="282"/>
      <c r="J172" s="282"/>
      <c r="K172" s="282"/>
      <c r="L172" s="283"/>
      <c r="M172" s="283"/>
      <c r="N172" s="283"/>
      <c r="O172" s="283"/>
      <c r="P172" s="283"/>
      <c r="Q172" s="283"/>
      <c r="R172" s="283"/>
      <c r="S172" s="283"/>
      <c r="T172" s="283"/>
      <c r="U172" s="283"/>
      <c r="V172" s="283"/>
      <c r="W172" s="283"/>
      <c r="X172" s="283"/>
      <c r="Y172" s="283"/>
      <c r="Z172" s="283"/>
      <c r="AA172" s="283"/>
      <c r="AB172" s="283"/>
      <c r="AC172" s="283"/>
      <c r="AD172" s="283"/>
      <c r="AE172" s="17"/>
      <c r="AF172" s="17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</row>
    <row r="173" spans="1:82" ht="15" customHeight="1" x14ac:dyDescent="0.2">
      <c r="A173" s="284" t="s">
        <v>50</v>
      </c>
      <c r="B173" s="285"/>
      <c r="C173" s="285"/>
      <c r="D173" s="285"/>
      <c r="E173" s="285"/>
      <c r="F173" s="285"/>
      <c r="G173" s="285"/>
      <c r="H173" s="285"/>
      <c r="I173" s="285"/>
      <c r="J173" s="285"/>
      <c r="K173" s="285"/>
      <c r="L173" s="285"/>
      <c r="M173" s="285"/>
      <c r="N173" s="285"/>
      <c r="O173" s="285"/>
      <c r="P173" s="285"/>
      <c r="Q173" s="286"/>
      <c r="R173" s="25"/>
      <c r="S173" s="330" t="s">
        <v>20</v>
      </c>
      <c r="T173" s="330"/>
      <c r="U173" s="330"/>
      <c r="V173" s="330"/>
      <c r="W173" s="330"/>
      <c r="X173" s="330"/>
      <c r="Y173" s="330"/>
      <c r="Z173" s="330"/>
      <c r="AA173" s="330"/>
      <c r="AB173" s="330"/>
      <c r="AC173" s="330"/>
      <c r="AD173" s="330"/>
      <c r="AE173" s="330"/>
      <c r="AF173" s="330"/>
      <c r="AG173" s="330"/>
      <c r="AH173" s="330"/>
      <c r="AI173" s="330"/>
    </row>
    <row r="174" spans="1:82" ht="15" customHeight="1" x14ac:dyDescent="0.25">
      <c r="A174" s="287" t="s">
        <v>22</v>
      </c>
      <c r="B174" s="288"/>
      <c r="C174" s="288"/>
      <c r="D174" s="288"/>
      <c r="E174" s="288"/>
      <c r="F174" s="288"/>
      <c r="G174" s="288"/>
      <c r="H174" s="288"/>
      <c r="I174" s="288"/>
      <c r="J174" s="288"/>
      <c r="K174" s="288"/>
      <c r="L174" s="288"/>
      <c r="M174" s="226" t="s">
        <v>27</v>
      </c>
      <c r="N174" s="227"/>
      <c r="O174" s="227"/>
      <c r="P174" s="227"/>
      <c r="Q174" s="228"/>
      <c r="R174" s="25"/>
      <c r="S174" s="287" t="s">
        <v>21</v>
      </c>
      <c r="T174" s="288"/>
      <c r="U174" s="288"/>
      <c r="V174" s="288"/>
      <c r="W174" s="288"/>
      <c r="X174" s="288"/>
      <c r="Y174" s="288"/>
      <c r="Z174" s="288"/>
      <c r="AA174" s="288"/>
      <c r="AB174" s="288"/>
      <c r="AC174" s="288"/>
      <c r="AD174" s="288"/>
      <c r="AE174" s="226" t="s">
        <v>27</v>
      </c>
      <c r="AF174" s="227"/>
      <c r="AG174" s="227"/>
      <c r="AH174" s="227"/>
      <c r="AI174" s="228"/>
    </row>
    <row r="175" spans="1:82" ht="15" customHeight="1" x14ac:dyDescent="0.2">
      <c r="A175" s="289"/>
      <c r="B175" s="290"/>
      <c r="C175" s="290"/>
      <c r="D175" s="290"/>
      <c r="E175" s="290"/>
      <c r="F175" s="290"/>
      <c r="G175" s="290"/>
      <c r="H175" s="290"/>
      <c r="I175" s="290"/>
      <c r="J175" s="290"/>
      <c r="K175" s="290"/>
      <c r="L175" s="290"/>
      <c r="M175" s="177"/>
      <c r="N175" s="178"/>
      <c r="O175" s="178"/>
      <c r="P175" s="178"/>
      <c r="Q175" s="179"/>
      <c r="R175" s="25"/>
      <c r="S175" s="289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177"/>
      <c r="AF175" s="178"/>
      <c r="AG175" s="178"/>
      <c r="AH175" s="178"/>
      <c r="AI175" s="179"/>
    </row>
    <row r="176" spans="1:82" ht="15" customHeight="1" x14ac:dyDescent="0.2">
      <c r="A176" s="289"/>
      <c r="B176" s="290"/>
      <c r="C176" s="290"/>
      <c r="D176" s="290"/>
      <c r="E176" s="290"/>
      <c r="F176" s="290"/>
      <c r="G176" s="290"/>
      <c r="H176" s="290"/>
      <c r="I176" s="290"/>
      <c r="J176" s="290"/>
      <c r="K176" s="290"/>
      <c r="L176" s="290"/>
      <c r="M176" s="177"/>
      <c r="N176" s="178"/>
      <c r="O176" s="178"/>
      <c r="P176" s="178"/>
      <c r="Q176" s="179"/>
      <c r="R176" s="25"/>
      <c r="S176" s="289"/>
      <c r="T176" s="290"/>
      <c r="U176" s="290"/>
      <c r="V176" s="290"/>
      <c r="W176" s="290"/>
      <c r="X176" s="290"/>
      <c r="Y176" s="290"/>
      <c r="Z176" s="290"/>
      <c r="AA176" s="290"/>
      <c r="AB176" s="290"/>
      <c r="AC176" s="290"/>
      <c r="AD176" s="290"/>
      <c r="AE176" s="177"/>
      <c r="AF176" s="178"/>
      <c r="AG176" s="178"/>
      <c r="AH176" s="178"/>
      <c r="AI176" s="179"/>
    </row>
    <row r="177" spans="1:45" ht="15" customHeight="1" x14ac:dyDescent="0.2">
      <c r="A177" s="289"/>
      <c r="B177" s="290"/>
      <c r="C177" s="290"/>
      <c r="D177" s="290"/>
      <c r="E177" s="290"/>
      <c r="F177" s="290"/>
      <c r="G177" s="290"/>
      <c r="H177" s="290"/>
      <c r="I177" s="290"/>
      <c r="J177" s="290"/>
      <c r="K177" s="290"/>
      <c r="L177" s="290"/>
      <c r="M177" s="177"/>
      <c r="N177" s="178"/>
      <c r="O177" s="178"/>
      <c r="P177" s="178"/>
      <c r="Q177" s="179"/>
      <c r="R177" s="25"/>
      <c r="S177" s="289"/>
      <c r="T177" s="290"/>
      <c r="U177" s="290"/>
      <c r="V177" s="290"/>
      <c r="W177" s="290"/>
      <c r="X177" s="290"/>
      <c r="Y177" s="290"/>
      <c r="Z177" s="290"/>
      <c r="AA177" s="290"/>
      <c r="AB177" s="290"/>
      <c r="AC177" s="290"/>
      <c r="AD177" s="290"/>
      <c r="AE177" s="177"/>
      <c r="AF177" s="178"/>
      <c r="AG177" s="178"/>
      <c r="AH177" s="178"/>
      <c r="AI177" s="179"/>
    </row>
    <row r="178" spans="1:45" ht="7.5" customHeight="1" x14ac:dyDescent="0.2"/>
    <row r="179" spans="1:45" ht="17.25" customHeight="1" x14ac:dyDescent="0.25">
      <c r="A179" s="292" t="s">
        <v>230</v>
      </c>
      <c r="B179" s="292"/>
      <c r="C179" s="292"/>
      <c r="D179" s="292"/>
      <c r="E179" s="292"/>
      <c r="F179" s="292"/>
      <c r="G179" s="292"/>
      <c r="H179" s="292"/>
      <c r="I179" s="292"/>
      <c r="J179" s="292"/>
      <c r="K179" s="292"/>
      <c r="L179" s="293"/>
      <c r="M179" s="293"/>
      <c r="N179" s="293"/>
      <c r="O179" s="293"/>
      <c r="P179" s="293"/>
      <c r="Q179" s="293"/>
      <c r="R179" s="293"/>
      <c r="S179" s="293"/>
      <c r="T179" s="293"/>
      <c r="U179" s="293"/>
      <c r="V179" s="293"/>
      <c r="W179" s="293"/>
    </row>
    <row r="180" spans="1:45" ht="15" customHeight="1" x14ac:dyDescent="0.2">
      <c r="A180" s="300" t="s">
        <v>138</v>
      </c>
      <c r="B180" s="301"/>
      <c r="C180" s="301"/>
      <c r="D180" s="301"/>
      <c r="E180" s="301"/>
      <c r="F180" s="301"/>
      <c r="G180" s="301"/>
      <c r="H180" s="301"/>
      <c r="I180" s="301"/>
      <c r="J180" s="301"/>
      <c r="K180" s="301"/>
      <c r="L180" s="301"/>
      <c r="M180" s="302"/>
      <c r="N180" s="302"/>
      <c r="O180" s="302"/>
      <c r="P180" s="303" t="s">
        <v>139</v>
      </c>
      <c r="Q180" s="304"/>
      <c r="R180" s="304"/>
      <c r="S180" s="304"/>
      <c r="T180" s="305"/>
      <c r="U180" s="300" t="s">
        <v>140</v>
      </c>
      <c r="V180" s="301"/>
      <c r="W180" s="301"/>
      <c r="X180" s="301"/>
      <c r="Y180" s="301"/>
      <c r="Z180" s="301"/>
      <c r="AA180" s="301"/>
      <c r="AB180" s="301"/>
      <c r="AC180" s="301"/>
      <c r="AD180" s="301"/>
      <c r="AE180" s="301"/>
      <c r="AF180" s="301"/>
      <c r="AG180" s="302"/>
      <c r="AH180" s="302"/>
      <c r="AI180" s="302"/>
    </row>
    <row r="181" spans="1:45" ht="15" customHeight="1" x14ac:dyDescent="0.2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91"/>
      <c r="Q181" s="291"/>
      <c r="R181" s="291"/>
      <c r="S181" s="291"/>
      <c r="T181" s="291"/>
      <c r="U181" s="204"/>
      <c r="V181" s="204"/>
      <c r="W181" s="204"/>
      <c r="X181" s="204"/>
      <c r="Y181" s="204"/>
      <c r="Z181" s="204"/>
      <c r="AA181" s="204"/>
      <c r="AB181" s="204"/>
      <c r="AC181" s="204"/>
      <c r="AD181" s="204"/>
      <c r="AE181" s="204"/>
      <c r="AF181" s="204"/>
      <c r="AG181" s="204"/>
      <c r="AH181" s="204"/>
      <c r="AI181" s="204"/>
    </row>
    <row r="182" spans="1:45" ht="15" customHeight="1" x14ac:dyDescent="0.2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91"/>
      <c r="Q182" s="291"/>
      <c r="R182" s="291"/>
      <c r="S182" s="291"/>
      <c r="T182" s="291"/>
      <c r="U182" s="204"/>
      <c r="V182" s="204"/>
      <c r="W182" s="204"/>
      <c r="X182" s="204"/>
      <c r="Y182" s="204"/>
      <c r="Z182" s="204"/>
      <c r="AA182" s="204"/>
      <c r="AB182" s="204"/>
      <c r="AC182" s="204"/>
      <c r="AD182" s="204"/>
      <c r="AE182" s="204"/>
      <c r="AF182" s="204"/>
      <c r="AG182" s="204"/>
      <c r="AH182" s="204"/>
      <c r="AI182" s="204"/>
    </row>
    <row r="183" spans="1:45" ht="15" customHeight="1" x14ac:dyDescent="0.2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91"/>
      <c r="Q183" s="291"/>
      <c r="R183" s="291"/>
      <c r="S183" s="291"/>
      <c r="T183" s="291"/>
      <c r="U183" s="204"/>
      <c r="V183" s="204"/>
      <c r="W183" s="204"/>
      <c r="X183" s="204"/>
      <c r="Y183" s="204"/>
      <c r="Z183" s="204"/>
      <c r="AA183" s="204"/>
      <c r="AB183" s="204"/>
      <c r="AC183" s="204"/>
      <c r="AD183" s="204"/>
      <c r="AE183" s="204"/>
      <c r="AF183" s="204"/>
      <c r="AG183" s="204"/>
      <c r="AH183" s="204"/>
      <c r="AI183" s="204"/>
    </row>
    <row r="184" spans="1:45" ht="15" customHeight="1" x14ac:dyDescent="0.2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91"/>
      <c r="Q184" s="291"/>
      <c r="R184" s="291"/>
      <c r="S184" s="291"/>
      <c r="T184" s="291"/>
      <c r="U184" s="204"/>
      <c r="V184" s="204"/>
      <c r="W184" s="204"/>
      <c r="X184" s="204"/>
      <c r="Y184" s="204"/>
      <c r="Z184" s="204"/>
      <c r="AA184" s="204"/>
      <c r="AB184" s="204"/>
      <c r="AC184" s="204"/>
      <c r="AD184" s="204"/>
      <c r="AE184" s="204"/>
      <c r="AF184" s="204"/>
      <c r="AG184" s="204"/>
      <c r="AH184" s="204"/>
      <c r="AI184" s="204"/>
    </row>
    <row r="185" spans="1:45" ht="15" customHeight="1" x14ac:dyDescent="0.2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91"/>
      <c r="Q185" s="291"/>
      <c r="R185" s="291"/>
      <c r="S185" s="291"/>
      <c r="T185" s="291"/>
      <c r="U185" s="204"/>
      <c r="V185" s="204"/>
      <c r="W185" s="204"/>
      <c r="X185" s="204"/>
      <c r="Y185" s="204"/>
      <c r="Z185" s="204"/>
      <c r="AA185" s="204"/>
      <c r="AB185" s="204"/>
      <c r="AC185" s="204"/>
      <c r="AD185" s="204"/>
      <c r="AE185" s="204"/>
      <c r="AF185" s="204"/>
      <c r="AG185" s="204"/>
      <c r="AH185" s="204"/>
      <c r="AI185" s="204"/>
    </row>
    <row r="187" spans="1:45" ht="15" customHeight="1" x14ac:dyDescent="0.2">
      <c r="A187" s="107"/>
      <c r="B187" s="107"/>
      <c r="C187" s="107"/>
      <c r="D187" s="107"/>
      <c r="E187" s="107"/>
      <c r="F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7"/>
      <c r="S187" s="107"/>
      <c r="T187" s="107"/>
      <c r="U187" s="107"/>
      <c r="V187" s="107"/>
      <c r="W187" s="107"/>
      <c r="X187" s="107"/>
      <c r="Y187" s="107"/>
      <c r="Z187" s="107"/>
      <c r="AA187" s="107"/>
      <c r="AB187" s="107"/>
      <c r="AC187" s="107"/>
      <c r="AD187" s="107"/>
      <c r="AE187" s="107"/>
      <c r="AF187" s="107"/>
      <c r="AG187" s="107"/>
      <c r="AH187" s="107"/>
      <c r="AI187" s="107"/>
      <c r="AR187" s="52"/>
      <c r="AS187" s="52"/>
    </row>
    <row r="188" spans="1:45" s="52" customFormat="1" ht="15" customHeight="1" x14ac:dyDescent="0.2">
      <c r="A188" s="54" t="s">
        <v>79</v>
      </c>
      <c r="B188" s="299"/>
      <c r="C188" s="299"/>
      <c r="D188" s="299"/>
      <c r="E188" s="299"/>
      <c r="F188" s="299"/>
      <c r="G188" s="299"/>
      <c r="H188" s="299"/>
      <c r="I188" s="299"/>
      <c r="J188" s="299"/>
      <c r="K188" s="299"/>
      <c r="L188" s="299"/>
      <c r="M188" s="299"/>
      <c r="N188" s="299"/>
      <c r="O188" s="12"/>
      <c r="P188" s="54" t="s">
        <v>80</v>
      </c>
      <c r="Q188" s="298"/>
      <c r="R188" s="299"/>
      <c r="S188" s="299"/>
      <c r="T188" s="299"/>
      <c r="U188" s="299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R188" s="2"/>
      <c r="AS188" s="2"/>
    </row>
    <row r="189" spans="1:45" ht="8.1" customHeight="1" x14ac:dyDescent="0.2">
      <c r="A189" s="108"/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108"/>
      <c r="W189" s="108"/>
      <c r="X189" s="108"/>
      <c r="Y189" s="108"/>
      <c r="Z189" s="108"/>
      <c r="AA189" s="108"/>
      <c r="AB189" s="108"/>
      <c r="AC189" s="108"/>
      <c r="AD189" s="108"/>
    </row>
    <row r="190" spans="1:45" ht="24" customHeight="1" x14ac:dyDescent="0.25">
      <c r="A190" s="306" t="s">
        <v>82</v>
      </c>
      <c r="B190" s="307"/>
      <c r="C190" s="307"/>
      <c r="D190" s="307"/>
      <c r="E190" s="307"/>
      <c r="F190" s="307"/>
      <c r="G190" s="307"/>
      <c r="H190" s="307"/>
      <c r="I190" s="308"/>
      <c r="J190" s="306" t="s">
        <v>157</v>
      </c>
      <c r="K190" s="307"/>
      <c r="L190" s="307"/>
      <c r="M190" s="307"/>
      <c r="N190" s="307"/>
      <c r="O190" s="307"/>
      <c r="P190" s="307"/>
      <c r="Q190" s="309" t="s">
        <v>83</v>
      </c>
      <c r="R190" s="309"/>
      <c r="S190" s="309"/>
      <c r="T190" s="309"/>
      <c r="U190" s="309"/>
      <c r="V190" s="309"/>
      <c r="W190" s="309"/>
      <c r="X190" s="309"/>
      <c r="Y190" s="310"/>
      <c r="Z190" s="310"/>
      <c r="AA190" s="310"/>
      <c r="AB190" s="310"/>
      <c r="AC190" s="310"/>
      <c r="AD190" s="310"/>
    </row>
    <row r="191" spans="1:45" ht="36" customHeight="1" x14ac:dyDescent="0.25">
      <c r="A191" s="294"/>
      <c r="B191" s="295"/>
      <c r="C191" s="295"/>
      <c r="D191" s="295"/>
      <c r="E191" s="295"/>
      <c r="F191" s="295"/>
      <c r="G191" s="295"/>
      <c r="H191" s="295"/>
      <c r="I191" s="295"/>
      <c r="J191" s="296"/>
      <c r="K191" s="297"/>
      <c r="L191" s="297"/>
      <c r="M191" s="297"/>
      <c r="N191" s="297"/>
      <c r="O191" s="297"/>
      <c r="P191" s="297"/>
      <c r="Q191" s="296"/>
      <c r="R191" s="296"/>
      <c r="S191" s="296"/>
      <c r="T191" s="296"/>
      <c r="U191" s="296"/>
      <c r="V191" s="296"/>
      <c r="W191" s="296"/>
      <c r="X191" s="296"/>
      <c r="Y191" s="296"/>
      <c r="Z191" s="296"/>
      <c r="AA191" s="296"/>
      <c r="AB191" s="296"/>
      <c r="AC191" s="296"/>
      <c r="AD191" s="296"/>
    </row>
    <row r="192" spans="1:45" ht="36" customHeight="1" x14ac:dyDescent="0.25">
      <c r="A192" s="294"/>
      <c r="B192" s="295"/>
      <c r="C192" s="295"/>
      <c r="D192" s="295"/>
      <c r="E192" s="295"/>
      <c r="F192" s="295"/>
      <c r="G192" s="295"/>
      <c r="H192" s="295"/>
      <c r="I192" s="295"/>
      <c r="J192" s="296"/>
      <c r="K192" s="297"/>
      <c r="L192" s="297"/>
      <c r="M192" s="297"/>
      <c r="N192" s="297"/>
      <c r="O192" s="297"/>
      <c r="P192" s="297"/>
      <c r="Q192" s="296"/>
      <c r="R192" s="296"/>
      <c r="S192" s="296"/>
      <c r="T192" s="296"/>
      <c r="U192" s="296"/>
      <c r="V192" s="296"/>
      <c r="W192" s="296"/>
      <c r="X192" s="296"/>
      <c r="Y192" s="296"/>
      <c r="Z192" s="296"/>
      <c r="AA192" s="296"/>
      <c r="AB192" s="296"/>
      <c r="AC192" s="296"/>
      <c r="AD192" s="296"/>
    </row>
    <row r="193" spans="1:30" ht="36" customHeight="1" x14ac:dyDescent="0.25">
      <c r="A193" s="294"/>
      <c r="B193" s="295"/>
      <c r="C193" s="295"/>
      <c r="D193" s="295"/>
      <c r="E193" s="295"/>
      <c r="F193" s="295"/>
      <c r="G193" s="295"/>
      <c r="H193" s="295"/>
      <c r="I193" s="295"/>
      <c r="J193" s="296"/>
      <c r="K193" s="297"/>
      <c r="L193" s="297"/>
      <c r="M193" s="297"/>
      <c r="N193" s="297"/>
      <c r="O193" s="297"/>
      <c r="P193" s="297"/>
      <c r="Q193" s="296"/>
      <c r="R193" s="296"/>
      <c r="S193" s="296"/>
      <c r="T193" s="296"/>
      <c r="U193" s="296"/>
      <c r="V193" s="296"/>
      <c r="W193" s="296"/>
      <c r="X193" s="296"/>
      <c r="Y193" s="296"/>
      <c r="Z193" s="296"/>
      <c r="AA193" s="296"/>
      <c r="AB193" s="296"/>
      <c r="AC193" s="296"/>
      <c r="AD193" s="296"/>
    </row>
    <row r="194" spans="1:30" ht="12" x14ac:dyDescent="0.2">
      <c r="A194" s="96" t="s">
        <v>231</v>
      </c>
    </row>
    <row r="195" spans="1:30" ht="12" x14ac:dyDescent="0.2"/>
    <row r="196" spans="1:30" ht="12" x14ac:dyDescent="0.2"/>
  </sheetData>
  <sheetProtection algorithmName="SHA-512" hashValue="LrcfYcrag0BBYcQuxAvo5AtiJ1xmbiXY3CAXNQay2nxlMPnYLg/0bdQYLfQKAS+ECbPUdaa+RVjflwIDyHkidg==" saltValue="bv5zZWlYwiqupkOanDChsw==" spinCount="100000" sheet="1" formatRows="0"/>
  <mergeCells count="494">
    <mergeCell ref="A160:E160"/>
    <mergeCell ref="AE175:AI175"/>
    <mergeCell ref="V161:Z161"/>
    <mergeCell ref="AA161:AJ161"/>
    <mergeCell ref="G155:U155"/>
    <mergeCell ref="G160:U160"/>
    <mergeCell ref="G156:U156"/>
    <mergeCell ref="G157:U157"/>
    <mergeCell ref="G158:U158"/>
    <mergeCell ref="G161:U161"/>
    <mergeCell ref="V165:Z165"/>
    <mergeCell ref="AF166:AJ166"/>
    <mergeCell ref="AA167:AE167"/>
    <mergeCell ref="AF167:AJ167"/>
    <mergeCell ref="V158:Z158"/>
    <mergeCell ref="AA158:AE158"/>
    <mergeCell ref="S174:AD174"/>
    <mergeCell ref="S173:AI173"/>
    <mergeCell ref="S175:AD175"/>
    <mergeCell ref="AF168:AJ168"/>
    <mergeCell ref="G162:U162"/>
    <mergeCell ref="A165:E165"/>
    <mergeCell ref="J170:M170"/>
    <mergeCell ref="G167:U167"/>
    <mergeCell ref="G168:U168"/>
    <mergeCell ref="V168:Z168"/>
    <mergeCell ref="AA168:AE168"/>
    <mergeCell ref="G165:U165"/>
    <mergeCell ref="G163:U163"/>
    <mergeCell ref="G166:U166"/>
    <mergeCell ref="V162:Z162"/>
    <mergeCell ref="AA162:AJ162"/>
    <mergeCell ref="V163:Z163"/>
    <mergeCell ref="AA165:AE165"/>
    <mergeCell ref="AF165:AJ165"/>
    <mergeCell ref="AA163:AJ163"/>
    <mergeCell ref="A170:E170"/>
    <mergeCell ref="A168:B169"/>
    <mergeCell ref="V167:Z167"/>
    <mergeCell ref="V166:Z166"/>
    <mergeCell ref="AA166:AE166"/>
    <mergeCell ref="AR118:AT118"/>
    <mergeCell ref="U123:X123"/>
    <mergeCell ref="U121:X121"/>
    <mergeCell ref="U124:X124"/>
    <mergeCell ref="R92:U92"/>
    <mergeCell ref="R93:U93"/>
    <mergeCell ref="A98:J98"/>
    <mergeCell ref="A97:J97"/>
    <mergeCell ref="K97:Q97"/>
    <mergeCell ref="A101:J101"/>
    <mergeCell ref="K101:Q101"/>
    <mergeCell ref="K98:Q98"/>
    <mergeCell ref="AF104:AI104"/>
    <mergeCell ref="Y120:AB120"/>
    <mergeCell ref="A75:AJ75"/>
    <mergeCell ref="B72:AN72"/>
    <mergeCell ref="B73:AN73"/>
    <mergeCell ref="A108:J108"/>
    <mergeCell ref="A109:J109"/>
    <mergeCell ref="Y124:AB124"/>
    <mergeCell ref="P124:T124"/>
    <mergeCell ref="P125:T125"/>
    <mergeCell ref="P126:T126"/>
    <mergeCell ref="U126:X126"/>
    <mergeCell ref="Y125:AB125"/>
    <mergeCell ref="B49:AN49"/>
    <mergeCell ref="B18:AN18"/>
    <mergeCell ref="B14:AN14"/>
    <mergeCell ref="C15:AN15"/>
    <mergeCell ref="C16:AN16"/>
    <mergeCell ref="C17:AN17"/>
    <mergeCell ref="B69:AN69"/>
    <mergeCell ref="O141:P141"/>
    <mergeCell ref="Y131:AB131"/>
    <mergeCell ref="N138:R138"/>
    <mergeCell ref="N139:R139"/>
    <mergeCell ref="S138:W138"/>
    <mergeCell ref="S139:W139"/>
    <mergeCell ref="P136:T136"/>
    <mergeCell ref="AF139:AI139"/>
    <mergeCell ref="P121:T121"/>
    <mergeCell ref="P122:T122"/>
    <mergeCell ref="P123:T123"/>
    <mergeCell ref="AC136:AF136"/>
    <mergeCell ref="Y133:AB133"/>
    <mergeCell ref="Y134:AB134"/>
    <mergeCell ref="B70:AN70"/>
    <mergeCell ref="B51:AN51"/>
    <mergeCell ref="B52:AN52"/>
    <mergeCell ref="U181:AI181"/>
    <mergeCell ref="B188:N188"/>
    <mergeCell ref="A190:I190"/>
    <mergeCell ref="J190:P190"/>
    <mergeCell ref="Q190:AD190"/>
    <mergeCell ref="A8:AN8"/>
    <mergeCell ref="B54:AN54"/>
    <mergeCell ref="B55:AN55"/>
    <mergeCell ref="B57:AN57"/>
    <mergeCell ref="B58:AN58"/>
    <mergeCell ref="B60:AN60"/>
    <mergeCell ref="B61:AN61"/>
    <mergeCell ref="B63:AN63"/>
    <mergeCell ref="B64:AN64"/>
    <mergeCell ref="B11:AN11"/>
    <mergeCell ref="B12:AN12"/>
    <mergeCell ref="B23:AN23"/>
    <mergeCell ref="B24:AN24"/>
    <mergeCell ref="B36:AN36"/>
    <mergeCell ref="B37:AN37"/>
    <mergeCell ref="B39:AN39"/>
    <mergeCell ref="B42:AN42"/>
    <mergeCell ref="B43:AN43"/>
    <mergeCell ref="B45:AN45"/>
    <mergeCell ref="P182:T182"/>
    <mergeCell ref="U182:AI182"/>
    <mergeCell ref="A183:O183"/>
    <mergeCell ref="P183:T183"/>
    <mergeCell ref="U183:AI183"/>
    <mergeCell ref="A179:W179"/>
    <mergeCell ref="A191:I191"/>
    <mergeCell ref="J191:P191"/>
    <mergeCell ref="Q191:AD193"/>
    <mergeCell ref="A192:I192"/>
    <mergeCell ref="J192:P192"/>
    <mergeCell ref="A193:I193"/>
    <mergeCell ref="J193:P193"/>
    <mergeCell ref="Q188:U188"/>
    <mergeCell ref="A185:O185"/>
    <mergeCell ref="P185:T185"/>
    <mergeCell ref="U185:AI185"/>
    <mergeCell ref="A182:O182"/>
    <mergeCell ref="P184:T184"/>
    <mergeCell ref="A180:O180"/>
    <mergeCell ref="P180:T180"/>
    <mergeCell ref="U180:AI180"/>
    <mergeCell ref="A181:O181"/>
    <mergeCell ref="P181:T181"/>
    <mergeCell ref="A172:AD172"/>
    <mergeCell ref="A173:Q173"/>
    <mergeCell ref="A174:L174"/>
    <mergeCell ref="M174:Q174"/>
    <mergeCell ref="A175:L175"/>
    <mergeCell ref="M175:Q175"/>
    <mergeCell ref="A176:L176"/>
    <mergeCell ref="M176:Q176"/>
    <mergeCell ref="A177:L177"/>
    <mergeCell ref="M177:Q177"/>
    <mergeCell ref="S176:AD176"/>
    <mergeCell ref="S177:AD177"/>
    <mergeCell ref="AE176:AI176"/>
    <mergeCell ref="AE177:AI177"/>
    <mergeCell ref="A184:O184"/>
    <mergeCell ref="U184:AI184"/>
    <mergeCell ref="V107:X107"/>
    <mergeCell ref="V100:X100"/>
    <mergeCell ref="Y126:AB126"/>
    <mergeCell ref="P128:T128"/>
    <mergeCell ref="P129:T129"/>
    <mergeCell ref="P130:T130"/>
    <mergeCell ref="U128:X128"/>
    <mergeCell ref="K110:Q110"/>
    <mergeCell ref="I114:K114"/>
    <mergeCell ref="U120:X120"/>
    <mergeCell ref="P120:T120"/>
    <mergeCell ref="K111:Q111"/>
    <mergeCell ref="K100:Q100"/>
    <mergeCell ref="Y121:AB121"/>
    <mergeCell ref="Y122:AB122"/>
    <mergeCell ref="AB103:AE103"/>
    <mergeCell ref="AB104:AE104"/>
    <mergeCell ref="AB107:AE107"/>
    <mergeCell ref="AB108:AE108"/>
    <mergeCell ref="AE174:AI174"/>
    <mergeCell ref="A5:AD5"/>
    <mergeCell ref="B7:G7"/>
    <mergeCell ref="B131:O131"/>
    <mergeCell ref="B132:O132"/>
    <mergeCell ref="B121:O121"/>
    <mergeCell ref="B122:O122"/>
    <mergeCell ref="B120:O120"/>
    <mergeCell ref="E124:O124"/>
    <mergeCell ref="E125:O125"/>
    <mergeCell ref="K91:Q91"/>
    <mergeCell ref="K92:Q92"/>
    <mergeCell ref="A91:J91"/>
    <mergeCell ref="A84:J84"/>
    <mergeCell ref="A111:J111"/>
    <mergeCell ref="A110:J110"/>
    <mergeCell ref="A85:J85"/>
    <mergeCell ref="R106:U106"/>
    <mergeCell ref="A105:J105"/>
    <mergeCell ref="K105:Q105"/>
    <mergeCell ref="A107:J107"/>
    <mergeCell ref="K107:Q107"/>
    <mergeCell ref="A106:J106"/>
    <mergeCell ref="B46:AN46"/>
    <mergeCell ref="B48:AN48"/>
    <mergeCell ref="A100:J100"/>
    <mergeCell ref="U131:X131"/>
    <mergeCell ref="AC120:AF120"/>
    <mergeCell ref="AF109:AI109"/>
    <mergeCell ref="A92:J92"/>
    <mergeCell ref="A93:J93"/>
    <mergeCell ref="K93:Q93"/>
    <mergeCell ref="K104:Q104"/>
    <mergeCell ref="A103:J103"/>
    <mergeCell ref="K103:Q103"/>
    <mergeCell ref="A112:J112"/>
    <mergeCell ref="K112:Q112"/>
    <mergeCell ref="R102:U102"/>
    <mergeCell ref="R103:U103"/>
    <mergeCell ref="R104:U104"/>
    <mergeCell ref="K106:Q106"/>
    <mergeCell ref="K108:Q108"/>
    <mergeCell ref="R105:U105"/>
    <mergeCell ref="R107:U107"/>
    <mergeCell ref="R100:U100"/>
    <mergeCell ref="R101:U101"/>
    <mergeCell ref="R99:U99"/>
    <mergeCell ref="AF107:AI107"/>
    <mergeCell ref="K109:Q109"/>
    <mergeCell ref="A96:J96"/>
    <mergeCell ref="V103:X103"/>
    <mergeCell ref="AC121:AF121"/>
    <mergeCell ref="AC126:AF126"/>
    <mergeCell ref="AC123:AF123"/>
    <mergeCell ref="AC124:AF124"/>
    <mergeCell ref="U130:X130"/>
    <mergeCell ref="Y127:AB127"/>
    <mergeCell ref="P127:T127"/>
    <mergeCell ref="U127:X127"/>
    <mergeCell ref="AC127:AF127"/>
    <mergeCell ref="Y128:AB128"/>
    <mergeCell ref="Y129:AB129"/>
    <mergeCell ref="AC128:AF128"/>
    <mergeCell ref="U129:X129"/>
    <mergeCell ref="U125:X125"/>
    <mergeCell ref="Y130:AB130"/>
    <mergeCell ref="U122:X122"/>
    <mergeCell ref="V111:X111"/>
    <mergeCell ref="V112:X112"/>
    <mergeCell ref="Z109:AA109"/>
    <mergeCell ref="Z110:AA110"/>
    <mergeCell ref="Z111:AA111"/>
    <mergeCell ref="Z112:AA112"/>
    <mergeCell ref="U134:X134"/>
    <mergeCell ref="T150:U150"/>
    <mergeCell ref="AA155:AE155"/>
    <mergeCell ref="AC135:AF135"/>
    <mergeCell ref="M150:N150"/>
    <mergeCell ref="F133:O133"/>
    <mergeCell ref="A153:E153"/>
    <mergeCell ref="B135:O135"/>
    <mergeCell ref="B136:O136"/>
    <mergeCell ref="Z150:AA150"/>
    <mergeCell ref="P133:T133"/>
    <mergeCell ref="A155:E155"/>
    <mergeCell ref="U135:X135"/>
    <mergeCell ref="O145:P145"/>
    <mergeCell ref="W145:X145"/>
    <mergeCell ref="A150:E150"/>
    <mergeCell ref="A138:M139"/>
    <mergeCell ref="O143:P143"/>
    <mergeCell ref="Y135:AB135"/>
    <mergeCell ref="U136:X136"/>
    <mergeCell ref="X138:AA138"/>
    <mergeCell ref="X139:AA139"/>
    <mergeCell ref="K94:Q94"/>
    <mergeCell ref="AF158:AJ158"/>
    <mergeCell ref="Y132:AB132"/>
    <mergeCell ref="AC129:AF129"/>
    <mergeCell ref="AC130:AF130"/>
    <mergeCell ref="P131:T131"/>
    <mergeCell ref="P132:T132"/>
    <mergeCell ref="V160:Z160"/>
    <mergeCell ref="AA160:AJ160"/>
    <mergeCell ref="AC122:AF122"/>
    <mergeCell ref="AF155:AJ155"/>
    <mergeCell ref="AC125:AF125"/>
    <mergeCell ref="Y123:AB123"/>
    <mergeCell ref="AC133:AF133"/>
    <mergeCell ref="AC134:AF134"/>
    <mergeCell ref="V156:Z156"/>
    <mergeCell ref="AA156:AE156"/>
    <mergeCell ref="AF156:AJ156"/>
    <mergeCell ref="V157:Z157"/>
    <mergeCell ref="AA157:AE157"/>
    <mergeCell ref="AF157:AJ157"/>
    <mergeCell ref="V155:Z155"/>
    <mergeCell ref="Y136:AB136"/>
    <mergeCell ref="U133:X133"/>
    <mergeCell ref="AC131:AF131"/>
    <mergeCell ref="AC132:AF132"/>
    <mergeCell ref="A99:J99"/>
    <mergeCell ref="K99:Q99"/>
    <mergeCell ref="A102:J102"/>
    <mergeCell ref="K102:Q102"/>
    <mergeCell ref="A104:J104"/>
    <mergeCell ref="A82:J83"/>
    <mergeCell ref="K82:Q83"/>
    <mergeCell ref="A87:J87"/>
    <mergeCell ref="A88:J88"/>
    <mergeCell ref="A89:J89"/>
    <mergeCell ref="K90:Q90"/>
    <mergeCell ref="R91:U91"/>
    <mergeCell ref="A90:J90"/>
    <mergeCell ref="K84:Q84"/>
    <mergeCell ref="K85:Q85"/>
    <mergeCell ref="K86:Q86"/>
    <mergeCell ref="K87:Q87"/>
    <mergeCell ref="K88:Q88"/>
    <mergeCell ref="K89:Q89"/>
    <mergeCell ref="A86:J86"/>
    <mergeCell ref="R87:U87"/>
    <mergeCell ref="V84:X84"/>
    <mergeCell ref="R98:U98"/>
    <mergeCell ref="V88:X88"/>
    <mergeCell ref="V89:X89"/>
    <mergeCell ref="V90:X90"/>
    <mergeCell ref="V91:X91"/>
    <mergeCell ref="V92:X92"/>
    <mergeCell ref="V93:X93"/>
    <mergeCell ref="V94:X94"/>
    <mergeCell ref="V95:X95"/>
    <mergeCell ref="V96:X96"/>
    <mergeCell ref="R94:U94"/>
    <mergeCell ref="R95:U95"/>
    <mergeCell ref="R96:U96"/>
    <mergeCell ref="R97:U97"/>
    <mergeCell ref="AF113:AI113"/>
    <mergeCell ref="AB109:AE109"/>
    <mergeCell ref="AB110:AE110"/>
    <mergeCell ref="AB111:AE111"/>
    <mergeCell ref="AB112:AE112"/>
    <mergeCell ref="AJ113:AM113"/>
    <mergeCell ref="B20:AN20"/>
    <mergeCell ref="B21:AN21"/>
    <mergeCell ref="B66:AN66"/>
    <mergeCell ref="B67:AN67"/>
    <mergeCell ref="B34:AN34"/>
    <mergeCell ref="B40:AN40"/>
    <mergeCell ref="G26:P26"/>
    <mergeCell ref="AF94:AI94"/>
    <mergeCell ref="AF93:AI93"/>
    <mergeCell ref="AF92:AI92"/>
    <mergeCell ref="Z31:AA31"/>
    <mergeCell ref="AJ86:AM86"/>
    <mergeCell ref="AJ87:AM87"/>
    <mergeCell ref="AF86:AI86"/>
    <mergeCell ref="AJ89:AM89"/>
    <mergeCell ref="AJ90:AM90"/>
    <mergeCell ref="AJ88:AM88"/>
    <mergeCell ref="AJ92:AM92"/>
    <mergeCell ref="R110:U110"/>
    <mergeCell ref="R111:U111"/>
    <mergeCell ref="R112:U112"/>
    <mergeCell ref="AF108:AI108"/>
    <mergeCell ref="V108:X108"/>
    <mergeCell ref="AJ106:AM106"/>
    <mergeCell ref="AJ99:AM99"/>
    <mergeCell ref="AJ105:AM105"/>
    <mergeCell ref="AJ103:AM103"/>
    <mergeCell ref="AF103:AI103"/>
    <mergeCell ref="AF101:AI101"/>
    <mergeCell ref="AF112:AI112"/>
    <mergeCell ref="V109:X109"/>
    <mergeCell ref="V110:X110"/>
    <mergeCell ref="AJ109:AM109"/>
    <mergeCell ref="AF110:AI110"/>
    <mergeCell ref="AJ110:AM110"/>
    <mergeCell ref="AJ111:AM111"/>
    <mergeCell ref="Z107:AA107"/>
    <mergeCell ref="Z108:AA108"/>
    <mergeCell ref="AB105:AE105"/>
    <mergeCell ref="AB106:AE106"/>
    <mergeCell ref="Z105:AA105"/>
    <mergeCell ref="Z106:AA106"/>
    <mergeCell ref="Z102:AA102"/>
    <mergeCell ref="Y82:Y83"/>
    <mergeCell ref="AJ108:AM108"/>
    <mergeCell ref="R108:U108"/>
    <mergeCell ref="R109:U109"/>
    <mergeCell ref="R82:U83"/>
    <mergeCell ref="R84:U84"/>
    <mergeCell ref="R85:U85"/>
    <mergeCell ref="AF95:AI95"/>
    <mergeCell ref="AF97:AI97"/>
    <mergeCell ref="V82:X83"/>
    <mergeCell ref="AJ93:AM93"/>
    <mergeCell ref="AF87:AI87"/>
    <mergeCell ref="AF88:AI88"/>
    <mergeCell ref="AF89:AI89"/>
    <mergeCell ref="AF90:AI90"/>
    <mergeCell ref="AJ94:AM94"/>
    <mergeCell ref="R88:U88"/>
    <mergeCell ref="R89:U89"/>
    <mergeCell ref="R90:U90"/>
    <mergeCell ref="B28:AN28"/>
    <mergeCell ref="B29:AN29"/>
    <mergeCell ref="R86:U86"/>
    <mergeCell ref="AJ100:AM100"/>
    <mergeCell ref="AB98:AE98"/>
    <mergeCell ref="AB99:AE99"/>
    <mergeCell ref="AJ83:AM83"/>
    <mergeCell ref="AJ84:AM84"/>
    <mergeCell ref="AJ85:AM85"/>
    <mergeCell ref="AJ96:AM96"/>
    <mergeCell ref="AJ97:AM97"/>
    <mergeCell ref="AJ91:AM91"/>
    <mergeCell ref="AF91:AI91"/>
    <mergeCell ref="AJ98:AM98"/>
    <mergeCell ref="AF98:AI98"/>
    <mergeCell ref="Z97:AA97"/>
    <mergeCell ref="Z98:AA98"/>
    <mergeCell ref="Z99:AA99"/>
    <mergeCell ref="Z100:AA100"/>
    <mergeCell ref="AJ95:AM95"/>
    <mergeCell ref="K96:Q96"/>
    <mergeCell ref="A95:J95"/>
    <mergeCell ref="V85:X85"/>
    <mergeCell ref="V86:X86"/>
    <mergeCell ref="AS122:AT122"/>
    <mergeCell ref="AS123:AT123"/>
    <mergeCell ref="AB86:AE86"/>
    <mergeCell ref="AB87:AE87"/>
    <mergeCell ref="AB88:AE88"/>
    <mergeCell ref="AB89:AE89"/>
    <mergeCell ref="AB90:AE90"/>
    <mergeCell ref="AB91:AE91"/>
    <mergeCell ref="AB92:AE92"/>
    <mergeCell ref="AB93:AE93"/>
    <mergeCell ref="AB94:AE94"/>
    <mergeCell ref="AB100:AE100"/>
    <mergeCell ref="AB101:AE101"/>
    <mergeCell ref="AJ107:AM107"/>
    <mergeCell ref="AF106:AI106"/>
    <mergeCell ref="AF105:AI105"/>
    <mergeCell ref="AF99:AI99"/>
    <mergeCell ref="AF96:AI96"/>
    <mergeCell ref="AB95:AE95"/>
    <mergeCell ref="AB96:AE96"/>
    <mergeCell ref="AB97:AE97"/>
    <mergeCell ref="AJ112:AM112"/>
    <mergeCell ref="AJ104:AM104"/>
    <mergeCell ref="AF111:AI111"/>
    <mergeCell ref="Q141:R141"/>
    <mergeCell ref="S141:T141"/>
    <mergeCell ref="Z82:AA83"/>
    <mergeCell ref="AB82:AE83"/>
    <mergeCell ref="Z103:AA103"/>
    <mergeCell ref="Z104:AA104"/>
    <mergeCell ref="AF83:AI83"/>
    <mergeCell ref="Z89:AA89"/>
    <mergeCell ref="Z90:AA90"/>
    <mergeCell ref="Z91:AA91"/>
    <mergeCell ref="Z92:AA92"/>
    <mergeCell ref="Z84:AA84"/>
    <mergeCell ref="Z85:AA85"/>
    <mergeCell ref="Z86:AA86"/>
    <mergeCell ref="Z87:AA87"/>
    <mergeCell ref="Z88:AA88"/>
    <mergeCell ref="K95:Q95"/>
    <mergeCell ref="V105:X105"/>
    <mergeCell ref="V106:X106"/>
    <mergeCell ref="V87:X87"/>
    <mergeCell ref="V97:X97"/>
    <mergeCell ref="V98:X98"/>
    <mergeCell ref="V99:X99"/>
    <mergeCell ref="V101:X101"/>
    <mergeCell ref="I116:AG116"/>
    <mergeCell ref="AJ114:AM114"/>
    <mergeCell ref="AF82:AM82"/>
    <mergeCell ref="AF102:AI102"/>
    <mergeCell ref="AB102:AE102"/>
    <mergeCell ref="U132:X132"/>
    <mergeCell ref="P134:T134"/>
    <mergeCell ref="P135:T135"/>
    <mergeCell ref="G79:H79"/>
    <mergeCell ref="A94:J94"/>
    <mergeCell ref="V102:X102"/>
    <mergeCell ref="V104:X104"/>
    <mergeCell ref="AF85:AI85"/>
    <mergeCell ref="AF84:AI84"/>
    <mergeCell ref="AB84:AE84"/>
    <mergeCell ref="AB85:AE85"/>
    <mergeCell ref="Z93:AA93"/>
    <mergeCell ref="Z94:AA94"/>
    <mergeCell ref="Z95:AA95"/>
    <mergeCell ref="AJ101:AM101"/>
    <mergeCell ref="AJ102:AM102"/>
    <mergeCell ref="AF100:AI100"/>
    <mergeCell ref="Z101:AA101"/>
    <mergeCell ref="Z96:AA96"/>
  </mergeCells>
  <conditionalFormatting sqref="F170:J170">
    <cfRule type="expression" dxfId="7" priority="15">
      <formula>AND($J$170&lt;&gt;0)</formula>
    </cfRule>
  </conditionalFormatting>
  <conditionalFormatting sqref="B34:AN34">
    <cfRule type="expression" dxfId="6" priority="34">
      <formula>AND($Z$31&lt;&gt;"Ano")</formula>
    </cfRule>
  </conditionalFormatting>
  <conditionalFormatting sqref="V84:X84">
    <cfRule type="expression" dxfId="5" priority="6">
      <formula>AND(OR($G$79="",$G$79="Ne"))</formula>
    </cfRule>
  </conditionalFormatting>
  <conditionalFormatting sqref="V85:X112">
    <cfRule type="expression" dxfId="4" priority="4">
      <formula>AND(OR($G$79="",$G$79="Ne"))</formula>
    </cfRule>
  </conditionalFormatting>
  <conditionalFormatting sqref="AF113:AI113">
    <cfRule type="expression" dxfId="3" priority="35">
      <formula>AND($AT$113=1)</formula>
    </cfRule>
  </conditionalFormatting>
  <conditionalFormatting sqref="I114:K114">
    <cfRule type="expression" dxfId="2" priority="2">
      <formula>AND($AT$114=0)</formula>
    </cfRule>
  </conditionalFormatting>
  <conditionalFormatting sqref="I116:AG116">
    <cfRule type="expression" dxfId="1" priority="1">
      <formula>AND($AT$114&gt;0)</formula>
    </cfRule>
  </conditionalFormatting>
  <conditionalFormatting sqref="AD139:AI139 AB139">
    <cfRule type="expression" dxfId="0" priority="36">
      <formula>AND($AF$139&lt;&gt;0)</formula>
    </cfRule>
  </conditionalFormatting>
  <dataValidations xWindow="234" yWindow="464" count="11">
    <dataValidation type="list" allowBlank="1" showInputMessage="1" showErrorMessage="1" errorTitle="Zvolte ANO/NE (!)" sqref="Z31 G79">
      <formula1>"Ano,Ne"</formula1>
    </dataValidation>
    <dataValidation type="list" allowBlank="1" showInputMessage="1" showErrorMessage="1" error="Zvolte z povolených možností!" prompt="Vyberte z nabídky" sqref="K84:Q113 Y113:AA113 R113:U113">
      <formula1>kategorie</formula1>
    </dataValidation>
    <dataValidation allowBlank="1" showInputMessage="1" showErrorMessage="1" prompt="uveďte stručný popis o jaký údaj jde" sqref="A113:J113"/>
    <dataValidation allowBlank="1" showInputMessage="1" showErrorMessage="1" error="Zvolte z povolených možností!" promptTitle="Cena v měně pořízení vč. DPH" prompt="Bez DPH uvádějte plnění osvobozené od daně nebo plnění, kde DPH není hrazena dodavateli (přenesená daňová povinnost, samovyměření daně při nákupu z jiné země EU)." sqref="R84:U112"/>
    <dataValidation type="list" allowBlank="1" showInputMessage="1" showErrorMessage="1" error="Zvolte z povolených možností!" promptTitle="Vyplnit jen u výdajů v cizí měně" prompt="Vyberte kód měny z nabídky" sqref="Y84:Y112">
      <formula1>měna</formula1>
    </dataValidation>
    <dataValidation allowBlank="1" showInputMessage="1" showErrorMessage="1" promptTitle="Stručný popis výdaje" prompt="Např. CNC obráběcí stroj, stavební bagr pásový kategorie 6-30 tun, stavební materiál apod." sqref="A84:J112"/>
    <dataValidation allowBlank="1" showInputMessage="1" showErrorMessage="1" promptTitle="Bude hrazeno úvěrem NRB" prompt="Uvádí se v Kč." sqref="AF84:AI112"/>
    <dataValidation type="list" allowBlank="1" showInputMessage="1" showErrorMessage="1" sqref="G26">
      <formula1>zamereni</formula1>
    </dataValidation>
    <dataValidation allowBlank="1" showInputMessage="1" showErrorMessage="1" promptTitle="Vyplní pouze plátce DPH" prompt="Vyplňte, pokud bude DPH hrazena dodavateli, též plátci DPH. V ostatních případech (pořízení od neplátce, přenesená daňová povinnost, samovyměření daně při nákupu z jiné země EU, plnění osvobozené od DPH) ponechat prázdné." sqref="V84:X112"/>
    <dataValidation allowBlank="1" showInputMessage="1" showErrorMessage="1" promptTitle="Jen cizí měny" prompt="Vyplňuje se, pokud jsou v tabulce výše uvedeny i výdaje v cizí měně. Lze vyplnit až po podání žádosti o zvýhodnění úvěr, správné datum Vám sdělí pracovník NRB." sqref="I114:K114"/>
    <dataValidation allowBlank="1" showInputMessage="1" showErrorMessage="1" error="Zvolte z povolených možností!" promptTitle="Vyplnit jen u výdajů v cizí měně" prompt="Používá se kurz devizového trhu ČNB ke dni podání žádosti o úvěr NRB. Po vyplnění data podání žádosti do pole pod touto tabulkou se zobrazí link na správné kurzy." sqref="Z84:AA112"/>
  </dataValidations>
  <pageMargins left="0.6692913385826772" right="0.55118110236220474" top="0.78740157480314965" bottom="0.55118110236220474" header="0.31496062992125984" footer="0.31496062992125984"/>
  <pageSetup paperSize="9" scale="84" orientation="landscape" r:id="rId1"/>
  <headerFooter>
    <oddFooter>&amp;L&amp;"Arial,Obyčejné"&amp;6verze šablony 4,0&amp;C&amp;9&amp;P.</oddFooter>
  </headerFooter>
  <rowBreaks count="7" manualBreakCount="7">
    <brk id="27" max="39" man="1"/>
    <brk id="44" max="39" man="1"/>
    <brk id="62" max="39" man="1"/>
    <brk id="76" max="39" man="1"/>
    <brk id="117" max="39" man="1"/>
    <brk id="146" max="39" man="1"/>
    <brk id="178" max="3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5"/>
  <sheetViews>
    <sheetView workbookViewId="0">
      <pane ySplit="1" topLeftCell="A2" activePane="bottomLeft" state="frozen"/>
      <selection pane="bottomLeft" activeCell="C11" sqref="C11"/>
    </sheetView>
  </sheetViews>
  <sheetFormatPr defaultColWidth="9.140625" defaultRowHeight="12.75" x14ac:dyDescent="0.2"/>
  <cols>
    <col min="1" max="1" width="9.140625" style="120"/>
    <col min="2" max="2" width="32.140625" style="120" customWidth="1"/>
    <col min="3" max="3" width="98.7109375" style="120" customWidth="1"/>
    <col min="4" max="4" width="5.28515625" style="120" customWidth="1"/>
    <col min="5" max="5" width="42.140625" style="120" customWidth="1"/>
    <col min="6" max="16384" width="9.140625" style="120"/>
  </cols>
  <sheetData>
    <row r="1" spans="2:5" x14ac:dyDescent="0.2">
      <c r="B1" s="119" t="s">
        <v>54</v>
      </c>
      <c r="C1" s="119" t="s">
        <v>59</v>
      </c>
      <c r="D1" s="119" t="s">
        <v>101</v>
      </c>
      <c r="E1" s="119" t="s">
        <v>169</v>
      </c>
    </row>
    <row r="2" spans="2:5" x14ac:dyDescent="0.2">
      <c r="B2" s="121" t="s">
        <v>68</v>
      </c>
      <c r="C2" s="121" t="s">
        <v>76</v>
      </c>
      <c r="D2" s="120" t="s">
        <v>100</v>
      </c>
      <c r="E2" s="120" t="s">
        <v>170</v>
      </c>
    </row>
    <row r="3" spans="2:5" x14ac:dyDescent="0.2">
      <c r="B3" s="121" t="s">
        <v>178</v>
      </c>
      <c r="C3" s="121" t="s">
        <v>151</v>
      </c>
      <c r="D3" s="120" t="s">
        <v>102</v>
      </c>
      <c r="E3" s="120" t="s">
        <v>171</v>
      </c>
    </row>
    <row r="4" spans="2:5" x14ac:dyDescent="0.2">
      <c r="B4" s="121" t="s">
        <v>179</v>
      </c>
      <c r="C4" s="121" t="s">
        <v>165</v>
      </c>
      <c r="D4" s="120" t="s">
        <v>103</v>
      </c>
      <c r="E4" s="120" t="s">
        <v>172</v>
      </c>
    </row>
    <row r="5" spans="2:5" x14ac:dyDescent="0.2">
      <c r="B5" s="122" t="s">
        <v>180</v>
      </c>
      <c r="C5" s="122" t="s">
        <v>210</v>
      </c>
      <c r="D5" s="120" t="s">
        <v>104</v>
      </c>
      <c r="E5" s="120" t="s">
        <v>173</v>
      </c>
    </row>
    <row r="6" spans="2:5" x14ac:dyDescent="0.2">
      <c r="B6" s="122" t="s">
        <v>202</v>
      </c>
      <c r="C6" s="122" t="s">
        <v>77</v>
      </c>
      <c r="D6" s="120" t="s">
        <v>106</v>
      </c>
      <c r="E6" s="120" t="s">
        <v>174</v>
      </c>
    </row>
    <row r="7" spans="2:5" x14ac:dyDescent="0.2">
      <c r="B7" s="121" t="s">
        <v>55</v>
      </c>
      <c r="C7" s="122" t="str">
        <f>CONCATENATE("výše zvýhodněného úvěru musí být v rozmezí ",projekt!AT120," - ",projekt!AT121," mil. Kč")</f>
        <v>výše zvýhodněného úvěru musí být v rozmezí 0,4 - 25 mil. Kč</v>
      </c>
      <c r="D7" s="120" t="s">
        <v>105</v>
      </c>
    </row>
    <row r="8" spans="2:5" x14ac:dyDescent="0.2">
      <c r="B8" s="121" t="s">
        <v>181</v>
      </c>
      <c r="C8" s="123" t="s">
        <v>142</v>
      </c>
      <c r="D8" s="120" t="s">
        <v>119</v>
      </c>
    </row>
    <row r="9" spans="2:5" x14ac:dyDescent="0.2">
      <c r="B9" s="121" t="s">
        <v>2</v>
      </c>
      <c r="C9" s="121" t="s">
        <v>78</v>
      </c>
      <c r="D9" s="120" t="s">
        <v>107</v>
      </c>
      <c r="E9" s="125" t="s">
        <v>232</v>
      </c>
    </row>
    <row r="10" spans="2:5" ht="15" x14ac:dyDescent="0.25">
      <c r="B10" s="121" t="s">
        <v>56</v>
      </c>
      <c r="C10" s="124" t="s">
        <v>240</v>
      </c>
      <c r="D10" s="120" t="s">
        <v>108</v>
      </c>
      <c r="E10" s="166" t="s">
        <v>233</v>
      </c>
    </row>
    <row r="11" spans="2:5" x14ac:dyDescent="0.2">
      <c r="B11" s="121" t="s">
        <v>57</v>
      </c>
      <c r="C11" s="122" t="s">
        <v>81</v>
      </c>
      <c r="D11" s="120" t="s">
        <v>100</v>
      </c>
      <c r="E11" s="120" t="str">
        <f>CONCATENATE(E10,CONCATENATE(E12,".",E13,".",E14))</f>
        <v>https://www.cnb.cz/cs/financni-trhy/devizovy-trh/kurzy-devizoveho-trhu/kurzy-devizoveho-trhu/index.html?date=0.1.1900</v>
      </c>
    </row>
    <row r="12" spans="2:5" x14ac:dyDescent="0.2">
      <c r="B12" s="121" t="s">
        <v>152</v>
      </c>
      <c r="C12" s="122" t="s">
        <v>201</v>
      </c>
      <c r="D12" s="120" t="s">
        <v>110</v>
      </c>
      <c r="E12" s="120">
        <f>DAY(projekt!I114)</f>
        <v>0</v>
      </c>
    </row>
    <row r="13" spans="2:5" x14ac:dyDescent="0.2">
      <c r="C13" s="122" t="s">
        <v>135</v>
      </c>
      <c r="D13" s="120" t="s">
        <v>111</v>
      </c>
      <c r="E13" s="120">
        <f>MONTH(projekt!I114)</f>
        <v>1</v>
      </c>
    </row>
    <row r="14" spans="2:5" x14ac:dyDescent="0.2">
      <c r="C14" s="122" t="s">
        <v>134</v>
      </c>
      <c r="D14" s="120" t="s">
        <v>120</v>
      </c>
      <c r="E14" s="120">
        <f>YEAR(projekt!I114)</f>
        <v>1900</v>
      </c>
    </row>
    <row r="15" spans="2:5" x14ac:dyDescent="0.2">
      <c r="B15" s="125" t="s">
        <v>156</v>
      </c>
      <c r="C15" s="122" t="s">
        <v>137</v>
      </c>
      <c r="D15" s="120" t="s">
        <v>131</v>
      </c>
    </row>
    <row r="16" spans="2:5" x14ac:dyDescent="0.2">
      <c r="B16" s="121" t="s">
        <v>153</v>
      </c>
      <c r="C16" s="122" t="s">
        <v>136</v>
      </c>
      <c r="D16" s="120" t="s">
        <v>113</v>
      </c>
    </row>
    <row r="17" spans="2:4" x14ac:dyDescent="0.2">
      <c r="B17" s="121" t="s">
        <v>154</v>
      </c>
      <c r="C17" s="122" t="s">
        <v>144</v>
      </c>
      <c r="D17" s="120" t="s">
        <v>115</v>
      </c>
    </row>
    <row r="18" spans="2:4" x14ac:dyDescent="0.2">
      <c r="C18" s="122" t="s">
        <v>145</v>
      </c>
      <c r="D18" s="120" t="s">
        <v>112</v>
      </c>
    </row>
    <row r="19" spans="2:4" x14ac:dyDescent="0.2">
      <c r="C19" s="122" t="s">
        <v>149</v>
      </c>
      <c r="D19" s="120" t="s">
        <v>114</v>
      </c>
    </row>
    <row r="20" spans="2:4" x14ac:dyDescent="0.2">
      <c r="C20" s="122" t="s">
        <v>167</v>
      </c>
      <c r="D20" s="120" t="s">
        <v>116</v>
      </c>
    </row>
    <row r="21" spans="2:4" x14ac:dyDescent="0.2">
      <c r="C21" s="122" t="s">
        <v>166</v>
      </c>
      <c r="D21" s="120" t="s">
        <v>118</v>
      </c>
    </row>
    <row r="22" spans="2:4" x14ac:dyDescent="0.2">
      <c r="C22" s="122" t="s">
        <v>237</v>
      </c>
      <c r="D22" s="120" t="s">
        <v>122</v>
      </c>
    </row>
    <row r="23" spans="2:4" x14ac:dyDescent="0.2">
      <c r="B23" s="121"/>
      <c r="C23" s="122" t="s">
        <v>147</v>
      </c>
      <c r="D23" s="120" t="s">
        <v>121</v>
      </c>
    </row>
    <row r="24" spans="2:4" ht="36.6" customHeight="1" x14ac:dyDescent="0.2">
      <c r="B24" s="121"/>
      <c r="C24" s="126" t="s">
        <v>239</v>
      </c>
      <c r="D24" s="120" t="s">
        <v>124</v>
      </c>
    </row>
    <row r="25" spans="2:4" x14ac:dyDescent="0.2">
      <c r="B25" s="121"/>
      <c r="C25" s="120" t="s">
        <v>209</v>
      </c>
      <c r="D25" s="120" t="s">
        <v>125</v>
      </c>
    </row>
    <row r="26" spans="2:4" x14ac:dyDescent="0.2">
      <c r="C26" s="120" t="s">
        <v>211</v>
      </c>
      <c r="D26" s="120" t="s">
        <v>109</v>
      </c>
    </row>
    <row r="27" spans="2:4" x14ac:dyDescent="0.2">
      <c r="C27" s="120" t="s">
        <v>206</v>
      </c>
      <c r="D27" s="120" t="s">
        <v>126</v>
      </c>
    </row>
    <row r="28" spans="2:4" x14ac:dyDescent="0.2">
      <c r="C28" s="120" t="s">
        <v>213</v>
      </c>
      <c r="D28" s="120" t="s">
        <v>127</v>
      </c>
    </row>
    <row r="29" spans="2:4" x14ac:dyDescent="0.2">
      <c r="C29" s="120" t="s">
        <v>234</v>
      </c>
      <c r="D29" s="120" t="s">
        <v>128</v>
      </c>
    </row>
    <row r="30" spans="2:4" x14ac:dyDescent="0.2">
      <c r="D30" s="120" t="s">
        <v>130</v>
      </c>
    </row>
    <row r="31" spans="2:4" x14ac:dyDescent="0.2">
      <c r="D31" s="120" t="s">
        <v>129</v>
      </c>
    </row>
    <row r="32" spans="2:4" x14ac:dyDescent="0.2">
      <c r="D32" s="120" t="s">
        <v>132</v>
      </c>
    </row>
    <row r="33" spans="4:4" x14ac:dyDescent="0.2">
      <c r="D33" s="120" t="s">
        <v>133</v>
      </c>
    </row>
    <row r="34" spans="4:4" x14ac:dyDescent="0.2">
      <c r="D34" s="120" t="s">
        <v>123</v>
      </c>
    </row>
    <row r="35" spans="4:4" x14ac:dyDescent="0.2">
      <c r="D35" s="120" t="s">
        <v>117</v>
      </c>
    </row>
  </sheetData>
  <sheetProtection selectLockedCells="1" selectUnlockedCells="1"/>
  <hyperlinks>
    <hyperlink ref="E10" r:id="rId1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5</vt:i4>
      </vt:variant>
    </vt:vector>
  </HeadingPairs>
  <TitlesOfParts>
    <vt:vector size="7" baseType="lpstr">
      <vt:lpstr>projekt</vt:lpstr>
      <vt:lpstr>_vst</vt:lpstr>
      <vt:lpstr>kategorie</vt:lpstr>
      <vt:lpstr>měna</vt:lpstr>
      <vt:lpstr>projekt!Oblast_tisku</vt:lpstr>
      <vt:lpstr>zadatel</vt:lpstr>
      <vt:lpstr>zamereni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sefcik</dc:creator>
  <cp:lastModifiedBy>sefcik</cp:lastModifiedBy>
  <cp:lastPrinted>2021-05-26T14:47:00Z</cp:lastPrinted>
  <dcterms:created xsi:type="dcterms:W3CDTF">2014-10-10T08:25:14Z</dcterms:created>
  <dcterms:modified xsi:type="dcterms:W3CDTF">2024-03-25T10:39:14Z</dcterms:modified>
</cp:coreProperties>
</file>